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Le CFO masqué\Contenu\Excel\"/>
    </mc:Choice>
  </mc:AlternateContent>
  <bookViews>
    <workbookView xWindow="0" yWindow="0" windowWidth="28800" windowHeight="12432"/>
  </bookViews>
  <sheets>
    <sheet name="Sheet1" sheetId="4" r:id="rId1"/>
  </sheets>
  <externalReferences>
    <externalReference r:id="rId2"/>
    <externalReference r:id="rId3"/>
  </externalReferences>
  <definedNames>
    <definedName name="circ">#REF!</definedName>
    <definedName name="circswitch">#REF!</definedName>
    <definedName name="CoName">[1]Cover!$C$10</definedName>
    <definedName name="Name_Company">#REF!</definedName>
    <definedName name="Name_Databook">[2]Setup!$F$12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4" l="1"/>
  <c r="D66" i="4" s="1"/>
  <c r="D67" i="4" s="1"/>
  <c r="D68" i="4" s="1"/>
  <c r="D69" i="4" s="1"/>
  <c r="D70" i="4" s="1"/>
  <c r="D71" i="4" s="1"/>
  <c r="D72" i="4" s="1"/>
  <c r="D73" i="4" s="1"/>
  <c r="D74" i="4" s="1"/>
  <c r="D75" i="4" s="1"/>
  <c r="C67" i="4"/>
  <c r="N67" i="4" s="1"/>
  <c r="N66" i="4"/>
  <c r="M66" i="4"/>
  <c r="L66" i="4"/>
  <c r="K66" i="4"/>
  <c r="J66" i="4"/>
  <c r="I66" i="4"/>
  <c r="H66" i="4"/>
  <c r="G66" i="4"/>
  <c r="F66" i="4"/>
  <c r="N59" i="4"/>
  <c r="M59" i="4"/>
  <c r="L59" i="4"/>
  <c r="K59" i="4"/>
  <c r="J59" i="4"/>
  <c r="H59" i="4"/>
  <c r="G59" i="4"/>
  <c r="F59" i="4"/>
  <c r="E59" i="4"/>
  <c r="E60" i="4" s="1"/>
  <c r="I59" i="4"/>
  <c r="E58" i="4"/>
  <c r="E53" i="4"/>
  <c r="E54" i="4" s="1"/>
  <c r="E57" i="4" s="1"/>
  <c r="E45" i="4"/>
  <c r="E30" i="4" s="1"/>
  <c r="E32" i="4" s="1"/>
  <c r="F35" i="4"/>
  <c r="E27" i="4"/>
  <c r="F28" i="4"/>
  <c r="G28" i="4" s="1"/>
  <c r="H28" i="4" s="1"/>
  <c r="I28" i="4" s="1"/>
  <c r="J28" i="4" s="1"/>
  <c r="K28" i="4" s="1"/>
  <c r="L28" i="4" s="1"/>
  <c r="M28" i="4" s="1"/>
  <c r="N28" i="4" s="1"/>
  <c r="E24" i="4"/>
  <c r="F25" i="4"/>
  <c r="F21" i="4"/>
  <c r="G21" i="4" s="1"/>
  <c r="E20" i="4"/>
  <c r="F19" i="4"/>
  <c r="F20" i="4" s="1"/>
  <c r="E10" i="4"/>
  <c r="E16" i="4" s="1"/>
  <c r="E15" i="4" s="1"/>
  <c r="C68" i="4" l="1"/>
  <c r="N68" i="4"/>
  <c r="C69" i="4"/>
  <c r="H68" i="4"/>
  <c r="F68" i="4"/>
  <c r="I68" i="4"/>
  <c r="J68" i="4"/>
  <c r="K68" i="4"/>
  <c r="H67" i="4"/>
  <c r="I67" i="4"/>
  <c r="J67" i="4"/>
  <c r="L67" i="4"/>
  <c r="G67" i="4"/>
  <c r="M67" i="4"/>
  <c r="K67" i="4"/>
  <c r="E67" i="4"/>
  <c r="F57" i="4"/>
  <c r="E65" i="4"/>
  <c r="E66" i="4" s="1"/>
  <c r="P66" i="4" s="1"/>
  <c r="E34" i="4"/>
  <c r="E37" i="4" s="1"/>
  <c r="E46" i="4" s="1"/>
  <c r="E47" i="4" s="1"/>
  <c r="F45" i="4" s="1"/>
  <c r="F30" i="4" s="1"/>
  <c r="F24" i="4"/>
  <c r="G25" i="4"/>
  <c r="H25" i="4" s="1"/>
  <c r="I25" i="4" s="1"/>
  <c r="J25" i="4" s="1"/>
  <c r="K25" i="4" s="1"/>
  <c r="L25" i="4" s="1"/>
  <c r="M25" i="4" s="1"/>
  <c r="N25" i="4" s="1"/>
  <c r="H21" i="4"/>
  <c r="G27" i="4"/>
  <c r="F27" i="4"/>
  <c r="G35" i="4"/>
  <c r="H35" i="4" s="1"/>
  <c r="I35" i="4" s="1"/>
  <c r="J35" i="4" s="1"/>
  <c r="G19" i="4"/>
  <c r="L68" i="4" l="1"/>
  <c r="M68" i="4"/>
  <c r="E68" i="4"/>
  <c r="J69" i="4"/>
  <c r="I69" i="4"/>
  <c r="G69" i="4"/>
  <c r="L69" i="4"/>
  <c r="K69" i="4"/>
  <c r="C70" i="4"/>
  <c r="N69" i="4"/>
  <c r="F69" i="4"/>
  <c r="M69" i="4"/>
  <c r="E69" i="4"/>
  <c r="G24" i="4"/>
  <c r="G57" i="4"/>
  <c r="F32" i="4"/>
  <c r="F34" i="4" s="1"/>
  <c r="I21" i="4"/>
  <c r="H27" i="4"/>
  <c r="H24" i="4"/>
  <c r="K35" i="4"/>
  <c r="H19" i="4"/>
  <c r="G20" i="4"/>
  <c r="H70" i="4" l="1"/>
  <c r="G70" i="4"/>
  <c r="N70" i="4"/>
  <c r="F70" i="4"/>
  <c r="C71" i="4"/>
  <c r="M70" i="4"/>
  <c r="E70" i="4"/>
  <c r="L70" i="4"/>
  <c r="K70" i="4"/>
  <c r="J70" i="4"/>
  <c r="H57" i="4"/>
  <c r="F37" i="4"/>
  <c r="F46" i="4" s="1"/>
  <c r="F47" i="4" s="1"/>
  <c r="J21" i="4"/>
  <c r="I27" i="4"/>
  <c r="I24" i="4"/>
  <c r="L35" i="4"/>
  <c r="I19" i="4"/>
  <c r="H20" i="4"/>
  <c r="G45" i="4" l="1"/>
  <c r="F58" i="4"/>
  <c r="F60" i="4" s="1"/>
  <c r="F65" i="4" s="1"/>
  <c r="F67" i="4" s="1"/>
  <c r="P67" i="4" s="1"/>
  <c r="N71" i="4"/>
  <c r="F71" i="4"/>
  <c r="C72" i="4"/>
  <c r="L71" i="4"/>
  <c r="M71" i="4"/>
  <c r="E71" i="4"/>
  <c r="K71" i="4"/>
  <c r="H71" i="4"/>
  <c r="G71" i="4"/>
  <c r="I71" i="4"/>
  <c r="I57" i="4"/>
  <c r="G30" i="4"/>
  <c r="G32" i="4" s="1"/>
  <c r="G34" i="4" s="1"/>
  <c r="G37" i="4" s="1"/>
  <c r="G46" i="4" s="1"/>
  <c r="G47" i="4" s="1"/>
  <c r="K21" i="4"/>
  <c r="J27" i="4"/>
  <c r="J24" i="4"/>
  <c r="M35" i="4"/>
  <c r="J19" i="4"/>
  <c r="I20" i="4"/>
  <c r="H45" i="4" l="1"/>
  <c r="G58" i="4"/>
  <c r="G60" i="4" s="1"/>
  <c r="G65" i="4" s="1"/>
  <c r="G68" i="4" s="1"/>
  <c r="P68" i="4" s="1"/>
  <c r="L72" i="4"/>
  <c r="C73" i="4"/>
  <c r="J72" i="4"/>
  <c r="I72" i="4"/>
  <c r="M72" i="4"/>
  <c r="H72" i="4"/>
  <c r="G72" i="4"/>
  <c r="N72" i="4"/>
  <c r="F72" i="4"/>
  <c r="E72" i="4"/>
  <c r="J57" i="4"/>
  <c r="H30" i="4"/>
  <c r="H32" i="4" s="1"/>
  <c r="L21" i="4"/>
  <c r="K27" i="4"/>
  <c r="K24" i="4"/>
  <c r="N35" i="4"/>
  <c r="K19" i="4"/>
  <c r="J20" i="4"/>
  <c r="C74" i="4" l="1"/>
  <c r="J73" i="4"/>
  <c r="I73" i="4"/>
  <c r="H73" i="4"/>
  <c r="K73" i="4"/>
  <c r="G73" i="4"/>
  <c r="N73" i="4"/>
  <c r="F73" i="4"/>
  <c r="M73" i="4"/>
  <c r="E73" i="4"/>
  <c r="K57" i="4"/>
  <c r="H34" i="4"/>
  <c r="H37" i="4" s="1"/>
  <c r="H46" i="4" s="1"/>
  <c r="H47" i="4" s="1"/>
  <c r="M21" i="4"/>
  <c r="L27" i="4"/>
  <c r="L24" i="4"/>
  <c r="L19" i="4"/>
  <c r="K20" i="4"/>
  <c r="I45" i="4" l="1"/>
  <c r="I30" i="4" s="1"/>
  <c r="I32" i="4" s="1"/>
  <c r="I34" i="4" s="1"/>
  <c r="I37" i="4" s="1"/>
  <c r="I46" i="4" s="1"/>
  <c r="I47" i="4" s="1"/>
  <c r="H58" i="4"/>
  <c r="H60" i="4" s="1"/>
  <c r="H65" i="4" s="1"/>
  <c r="H69" i="4" s="1"/>
  <c r="P69" i="4" s="1"/>
  <c r="H74" i="4"/>
  <c r="N74" i="4"/>
  <c r="F74" i="4"/>
  <c r="C75" i="4"/>
  <c r="G74" i="4"/>
  <c r="E74" i="4"/>
  <c r="I74" i="4"/>
  <c r="L74" i="4"/>
  <c r="K74" i="4"/>
  <c r="J74" i="4"/>
  <c r="L57" i="4"/>
  <c r="N21" i="4"/>
  <c r="M27" i="4"/>
  <c r="M24" i="4"/>
  <c r="M19" i="4"/>
  <c r="L20" i="4"/>
  <c r="J45" i="4" l="1"/>
  <c r="J30" i="4" s="1"/>
  <c r="J32" i="4" s="1"/>
  <c r="J34" i="4" s="1"/>
  <c r="J37" i="4" s="1"/>
  <c r="J46" i="4" s="1"/>
  <c r="J47" i="4" s="1"/>
  <c r="I58" i="4"/>
  <c r="I60" i="4" s="1"/>
  <c r="I65" i="4" s="1"/>
  <c r="I70" i="4" s="1"/>
  <c r="P70" i="4" s="1"/>
  <c r="F75" i="4"/>
  <c r="M75" i="4"/>
  <c r="E75" i="4"/>
  <c r="L75" i="4"/>
  <c r="K75" i="4"/>
  <c r="H75" i="4"/>
  <c r="J75" i="4"/>
  <c r="I75" i="4"/>
  <c r="G75" i="4"/>
  <c r="M57" i="4"/>
  <c r="N27" i="4"/>
  <c r="N24" i="4"/>
  <c r="N19" i="4"/>
  <c r="N20" i="4" s="1"/>
  <c r="M20" i="4"/>
  <c r="K45" i="4" l="1"/>
  <c r="K30" i="4" s="1"/>
  <c r="K32" i="4" s="1"/>
  <c r="K34" i="4" s="1"/>
  <c r="K37" i="4" s="1"/>
  <c r="K46" i="4" s="1"/>
  <c r="K47" i="4" s="1"/>
  <c r="J58" i="4"/>
  <c r="J60" i="4" s="1"/>
  <c r="J65" i="4" s="1"/>
  <c r="J71" i="4" s="1"/>
  <c r="P71" i="4" s="1"/>
  <c r="N57" i="4"/>
  <c r="L45" i="4" l="1"/>
  <c r="L30" i="4" s="1"/>
  <c r="L32" i="4" s="1"/>
  <c r="L34" i="4" s="1"/>
  <c r="L37" i="4" s="1"/>
  <c r="L46" i="4" s="1"/>
  <c r="L47" i="4" s="1"/>
  <c r="K58" i="4"/>
  <c r="K60" i="4" s="1"/>
  <c r="K65" i="4" s="1"/>
  <c r="K72" i="4" s="1"/>
  <c r="P72" i="4" s="1"/>
  <c r="M45" i="4" l="1"/>
  <c r="M30" i="4" s="1"/>
  <c r="M32" i="4" s="1"/>
  <c r="M34" i="4" s="1"/>
  <c r="M37" i="4" s="1"/>
  <c r="M46" i="4" s="1"/>
  <c r="M47" i="4" s="1"/>
  <c r="L58" i="4"/>
  <c r="L60" i="4" s="1"/>
  <c r="L65" i="4" s="1"/>
  <c r="L73" i="4" s="1"/>
  <c r="P73" i="4" s="1"/>
  <c r="N45" i="4" l="1"/>
  <c r="N30" i="4" s="1"/>
  <c r="N32" i="4" s="1"/>
  <c r="N34" i="4" s="1"/>
  <c r="N37" i="4" s="1"/>
  <c r="N46" i="4" s="1"/>
  <c r="N47" i="4" s="1"/>
  <c r="N58" i="4" s="1"/>
  <c r="N60" i="4" s="1"/>
  <c r="N65" i="4" s="1"/>
  <c r="N75" i="4" s="1"/>
  <c r="P75" i="4" s="1"/>
  <c r="M58" i="4"/>
  <c r="M60" i="4" s="1"/>
  <c r="M65" i="4" s="1"/>
  <c r="M74" i="4" s="1"/>
  <c r="P74" i="4" s="1"/>
  <c r="Q73" i="4" s="1"/>
  <c r="Q72" i="4" l="1"/>
  <c r="Q75" i="4"/>
  <c r="Q66" i="4"/>
  <c r="Q67" i="4"/>
  <c r="Q68" i="4"/>
  <c r="Q70" i="4"/>
  <c r="Q69" i="4"/>
  <c r="Q74" i="4"/>
  <c r="Q71" i="4"/>
</calcChain>
</file>

<file path=xl/sharedStrings.xml><?xml version="1.0" encoding="utf-8"?>
<sst xmlns="http://schemas.openxmlformats.org/spreadsheetml/2006/main" count="42" uniqueCount="39">
  <si>
    <t>Le CFO masqué</t>
  </si>
  <si>
    <t>Investissement immobilier</t>
  </si>
  <si>
    <t>Analyse financière (provenance : ModelOff)</t>
  </si>
  <si>
    <t>Immeuble</t>
  </si>
  <si>
    <t>Mobilier</t>
  </si>
  <si>
    <t>Total</t>
  </si>
  <si>
    <t>1. Investissement initial</t>
  </si>
  <si>
    <t>2. Provenance des fonds</t>
  </si>
  <si>
    <t>Fonds propres</t>
  </si>
  <si>
    <t>3. Revenus immobiliers</t>
  </si>
  <si>
    <t>Loyer</t>
  </si>
  <si>
    <t>Croissance annuelle</t>
  </si>
  <si>
    <t>-</t>
  </si>
  <si>
    <t>Coûts d'agence</t>
  </si>
  <si>
    <t>% du loyer</t>
  </si>
  <si>
    <t>Frais de maintenance</t>
  </si>
  <si>
    <t>Taux d'intérêt</t>
  </si>
  <si>
    <t>Frais bancaires initiaux</t>
  </si>
  <si>
    <t>Années</t>
  </si>
  <si>
    <t>Emprunt hypothécaire</t>
  </si>
  <si>
    <t>Impôt</t>
  </si>
  <si>
    <t>Revenus nets imposables</t>
  </si>
  <si>
    <t>Revenus nets après impôt</t>
  </si>
  <si>
    <t>4. Emprunt hypothécaire</t>
  </si>
  <si>
    <t>Solde ouverture</t>
  </si>
  <si>
    <t>Remboursement capital</t>
  </si>
  <si>
    <t>Solde fermeture</t>
  </si>
  <si>
    <t>Frais d'intérêts</t>
  </si>
  <si>
    <t>5. Revente de l'immeuble</t>
  </si>
  <si>
    <t>Valeur de revente</t>
  </si>
  <si>
    <t>Valeur dans 10 ans</t>
  </si>
  <si>
    <t>Tx.croissance annuelle</t>
  </si>
  <si>
    <t>Taxe sur gain en capital</t>
  </si>
  <si>
    <t>Gain net</t>
  </si>
  <si>
    <t>Impôt sur gain en capital</t>
  </si>
  <si>
    <t>Remboursement en capital</t>
  </si>
  <si>
    <t>TRI</t>
  </si>
  <si>
    <t>RANG</t>
  </si>
  <si>
    <t>6.Rendement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</si>
</sst>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_-;\-* #,##0.00_-;_-* &quot;-&quot;??_-;_-@_-"/>
    <numFmt numFmtId="165" formatCode="#,##0.0_);\(#,##0.0\)"/>
    <numFmt numFmtId="166" formatCode="#,###;\(#,###\);\-"/>
    <numFmt numFmtId="167" formatCode="0.00%;\(0.00%\);\-"/>
    <numFmt numFmtId="168" formatCode="0.#0\x;\(0.#0\x\);0\x"/>
    <numFmt numFmtId="169" formatCode="0.0%;\(0.0%\)"/>
    <numFmt numFmtId="170" formatCode="0.00%;\(0.00%\)"/>
    <numFmt numFmtId="171" formatCode="#,##0.0&quot; x&quot;_);\(#,##0.0\)&quot; x&quot;"/>
    <numFmt numFmtId="172" formatCode="#,##0.00_)\x;\(#,##0.00\)\x"/>
    <numFmt numFmtId="173" formatCode="#,##0.0_);\(#,##0.0\);0.0_);@_)"/>
    <numFmt numFmtId="174" formatCode="0.0%_);\(0.0%\)"/>
    <numFmt numFmtId="175" formatCode="#,##0.00_)\ \x;\(#,##0.00\)\ \x"/>
    <numFmt numFmtId="177" formatCode="_-* #,##0_-;\-* #,##0_-;_-* &quot;-&quot;??_-;_-@_-"/>
    <numFmt numFmtId="178" formatCode="#,##0.00\ &quot;$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9"/>
      <color theme="2"/>
      <name val="Arial"/>
      <family val="2"/>
    </font>
    <font>
      <b/>
      <sz val="9"/>
      <color rgb="FF00AEDB"/>
      <name val="Cambria"/>
      <family val="2"/>
      <scheme val="major"/>
    </font>
    <font>
      <b/>
      <sz val="12"/>
      <color indexed="17"/>
      <name val="Wingdings"/>
      <charset val="2"/>
    </font>
    <font>
      <b/>
      <sz val="7"/>
      <color theme="1"/>
      <name val="Arial"/>
      <family val="2"/>
    </font>
    <font>
      <b/>
      <sz val="9"/>
      <color rgb="FF000000"/>
      <name val="Cambria"/>
      <family val="2"/>
      <scheme val="major"/>
    </font>
    <font>
      <sz val="9"/>
      <color rgb="FF000000"/>
      <name val="Cambria"/>
      <family val="2"/>
      <scheme val="maj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FDB924"/>
      <name val="Arial"/>
      <family val="2"/>
    </font>
    <font>
      <sz val="9"/>
      <color rgb="FF00B1B0"/>
      <name val="Arial"/>
      <family val="2"/>
    </font>
    <font>
      <sz val="9"/>
      <color rgb="FFCE465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7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AEAF5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auto="1"/>
      </left>
      <right style="thin">
        <color auto="1"/>
      </right>
      <top style="thick">
        <color theme="2"/>
      </top>
      <bottom style="medium">
        <color auto="1"/>
      </bottom>
      <diagonal/>
    </border>
    <border>
      <left/>
      <right style="thin">
        <color auto="1"/>
      </right>
      <top style="thick">
        <color theme="2"/>
      </top>
      <bottom style="medium">
        <color auto="1"/>
      </bottom>
      <diagonal/>
    </border>
    <border>
      <left style="thin">
        <color auto="1"/>
      </left>
      <right/>
      <top style="thick">
        <color theme="2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2"/>
      </top>
      <bottom/>
      <diagonal/>
    </border>
    <border>
      <left/>
      <right/>
      <top style="thin">
        <color theme="2"/>
      </top>
      <bottom style="medium">
        <color theme="2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3" fillId="0" borderId="0" applyFill="0" applyBorder="0" applyAlignment="0" applyProtection="0"/>
    <xf numFmtId="165" fontId="3" fillId="0" borderId="0"/>
    <xf numFmtId="166" fontId="4" fillId="2" borderId="0" applyFill="0" applyBorder="0" applyAlignment="0" applyProtection="0">
      <alignment vertical="top"/>
    </xf>
    <xf numFmtId="167" fontId="5" fillId="3" borderId="0" applyFill="0" applyBorder="0" applyAlignment="0" applyProtection="0">
      <alignment vertical="top"/>
    </xf>
    <xf numFmtId="168" fontId="5" fillId="3" borderId="0" applyFill="0" applyBorder="0" applyAlignment="0" applyProtection="0">
      <alignment vertical="top"/>
    </xf>
    <xf numFmtId="165" fontId="6" fillId="0" borderId="0"/>
    <xf numFmtId="165" fontId="7" fillId="0" borderId="0" applyNumberFormat="0" applyFill="0" applyBorder="0" applyAlignment="0" applyProtection="0"/>
    <xf numFmtId="169" fontId="6" fillId="0" borderId="0" applyNumberFormat="0" applyFont="0" applyAlignment="0"/>
    <xf numFmtId="15" fontId="7" fillId="0" borderId="0" applyNumberFormat="0" applyFill="0" applyBorder="0" applyAlignment="0" applyProtection="0">
      <protection locked="0"/>
    </xf>
    <xf numFmtId="15" fontId="7" fillId="0" borderId="0" applyNumberFormat="0" applyFill="0" applyBorder="0" applyAlignment="0" applyProtection="0">
      <protection locked="0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>
      <protection locked="0"/>
    </xf>
    <xf numFmtId="17" fontId="4" fillId="2" borderId="0" applyFont="0" applyFill="0" applyBorder="0" applyAlignment="0" applyProtection="0"/>
    <xf numFmtId="170" fontId="8" fillId="4" borderId="2" applyNumberFormat="0" applyFont="0" applyAlignment="0"/>
    <xf numFmtId="0" fontId="9" fillId="2" borderId="3" applyFill="0" applyProtection="0">
      <alignment horizontal="right" wrapText="1"/>
    </xf>
    <xf numFmtId="0" fontId="9" fillId="2" borderId="0" applyFill="0" applyProtection="0">
      <alignment horizontal="right" wrapText="1"/>
    </xf>
    <xf numFmtId="0" fontId="9" fillId="2" borderId="4" applyFill="0" applyAlignment="0" applyProtection="0">
      <alignment horizontal="right"/>
    </xf>
    <xf numFmtId="0" fontId="10" fillId="0" borderId="5" applyFill="0" applyProtection="0">
      <alignment horizontal="left" wrapText="1"/>
    </xf>
    <xf numFmtId="0" fontId="10" fillId="0" borderId="6" applyFill="0" applyProtection="0">
      <alignment horizontal="left" wrapText="1"/>
    </xf>
    <xf numFmtId="0" fontId="10" fillId="0" borderId="7" applyFill="0" applyProtection="0">
      <alignment horizontal="left" wrapText="1"/>
    </xf>
    <xf numFmtId="166" fontId="4" fillId="5" borderId="0" applyNumberFormat="0" applyFont="0" applyBorder="0" applyAlignment="0" applyProtection="0">
      <alignment vertical="top"/>
    </xf>
    <xf numFmtId="165" fontId="11" fillId="0" borderId="0" applyNumberFormat="0" applyFont="0" applyFill="0" applyBorder="0" applyAlignment="0">
      <protection hidden="1"/>
    </xf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66" fontId="4" fillId="0" borderId="0" applyFill="0" applyBorder="0" applyProtection="0"/>
    <xf numFmtId="174" fontId="3" fillId="0" borderId="0" applyFont="0" applyFill="0" applyBorder="0" applyAlignment="0" applyProtection="0"/>
    <xf numFmtId="166" fontId="12" fillId="2" borderId="0" applyNumberFormat="0" applyFill="0" applyBorder="0" applyAlignment="0" applyProtection="0">
      <alignment vertical="top"/>
    </xf>
    <xf numFmtId="166" fontId="13" fillId="0" borderId="8" applyFill="0" applyProtection="0">
      <alignment horizontal="left" vertical="top" wrapText="1"/>
    </xf>
    <xf numFmtId="166" fontId="14" fillId="0" borderId="2" applyFill="0" applyProtection="0">
      <alignment horizontal="left" vertical="top" wrapText="1"/>
    </xf>
    <xf numFmtId="166" fontId="14" fillId="0" borderId="9" applyFill="0" applyProtection="0">
      <alignment horizontal="left" vertical="top" wrapText="1"/>
    </xf>
    <xf numFmtId="175" fontId="3" fillId="0" borderId="0"/>
    <xf numFmtId="37" fontId="7" fillId="0" borderId="1" applyNumberFormat="0" applyFont="0" applyFill="0" applyAlignment="0"/>
    <xf numFmtId="166" fontId="15" fillId="3" borderId="10" applyFill="0" applyAlignment="0" applyProtection="0"/>
    <xf numFmtId="166" fontId="16" fillId="3" borderId="11" applyFill="0" applyAlignment="0" applyProtection="0"/>
    <xf numFmtId="166" fontId="17" fillId="0" borderId="0" applyNumberFormat="0" applyFill="0" applyBorder="0" applyAlignment="0" applyProtection="0">
      <alignment horizontal="left" vertical="top"/>
    </xf>
    <xf numFmtId="166" fontId="18" fillId="2" borderId="0" applyNumberFormat="0" applyFill="0" applyBorder="0" applyAlignment="0" applyProtection="0">
      <alignment vertical="top"/>
    </xf>
    <xf numFmtId="166" fontId="19" fillId="0" borderId="0" applyNumberFormat="0" applyFill="0" applyBorder="0" applyAlignment="0" applyProtection="0">
      <alignment horizontal="left" vertical="top"/>
    </xf>
    <xf numFmtId="165" fontId="3" fillId="0" borderId="2" applyNumberFormat="0" applyFont="0" applyFill="0" applyBorder="0" applyAlignment="0"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166" fontId="4" fillId="2" borderId="0" xfId="29" applyFont="1" applyFill="1"/>
    <xf numFmtId="178" fontId="23" fillId="6" borderId="13" xfId="0" applyNumberFormat="1" applyFont="1" applyFill="1" applyBorder="1"/>
    <xf numFmtId="0" fontId="25" fillId="0" borderId="0" xfId="0" applyFont="1"/>
    <xf numFmtId="178" fontId="25" fillId="0" borderId="0" xfId="0" applyNumberFormat="1" applyFont="1"/>
    <xf numFmtId="178" fontId="23" fillId="0" borderId="0" xfId="0" applyNumberFormat="1" applyFont="1"/>
    <xf numFmtId="166" fontId="26" fillId="2" borderId="0" xfId="29" applyFont="1" applyFill="1"/>
    <xf numFmtId="166" fontId="24" fillId="2" borderId="0" xfId="29" applyFont="1" applyFill="1"/>
    <xf numFmtId="0" fontId="25" fillId="0" borderId="0" xfId="0" applyFont="1" applyAlignment="1">
      <alignment horizontal="right"/>
    </xf>
    <xf numFmtId="9" fontId="23" fillId="6" borderId="13" xfId="2" applyFont="1" applyFill="1" applyBorder="1"/>
    <xf numFmtId="9" fontId="23" fillId="6" borderId="13" xfId="2" applyFont="1" applyFill="1" applyBorder="1" applyAlignment="1">
      <alignment horizontal="center"/>
    </xf>
    <xf numFmtId="9" fontId="23" fillId="0" borderId="0" xfId="0" applyNumberFormat="1" applyFont="1"/>
    <xf numFmtId="177" fontId="23" fillId="6" borderId="13" xfId="1" applyNumberFormat="1" applyFont="1" applyFill="1" applyBorder="1"/>
    <xf numFmtId="0" fontId="26" fillId="0" borderId="0" xfId="0" applyFont="1"/>
    <xf numFmtId="178" fontId="25" fillId="0" borderId="0" xfId="0" applyNumberFormat="1" applyFont="1" applyBorder="1"/>
    <xf numFmtId="0" fontId="25" fillId="0" borderId="14" xfId="0" applyFont="1" applyBorder="1"/>
    <xf numFmtId="178" fontId="25" fillId="0" borderId="14" xfId="0" applyNumberFormat="1" applyFont="1" applyBorder="1"/>
    <xf numFmtId="10" fontId="23" fillId="0" borderId="0" xfId="2" applyNumberFormat="1" applyFont="1"/>
    <xf numFmtId="177" fontId="0" fillId="0" borderId="0" xfId="0" applyNumberFormat="1"/>
    <xf numFmtId="10" fontId="23" fillId="6" borderId="15" xfId="0" applyNumberFormat="1" applyFont="1" applyFill="1" applyBorder="1" applyAlignment="1">
      <alignment horizontal="center"/>
    </xf>
    <xf numFmtId="0" fontId="23" fillId="6" borderId="16" xfId="0" applyFont="1" applyFill="1" applyBorder="1" applyAlignment="1">
      <alignment horizontal="center"/>
    </xf>
    <xf numFmtId="10" fontId="23" fillId="6" borderId="17" xfId="0" applyNumberFormat="1" applyFont="1" applyFill="1" applyBorder="1" applyAlignment="1">
      <alignment horizontal="center"/>
    </xf>
    <xf numFmtId="0" fontId="23" fillId="6" borderId="18" xfId="0" applyFont="1" applyFill="1" applyBorder="1" applyAlignment="1">
      <alignment horizontal="center"/>
    </xf>
    <xf numFmtId="177" fontId="23" fillId="6" borderId="19" xfId="1" applyNumberFormat="1" applyFont="1" applyFill="1" applyBorder="1"/>
    <xf numFmtId="0" fontId="25" fillId="0" borderId="12" xfId="0" applyFont="1" applyBorder="1"/>
    <xf numFmtId="178" fontId="25" fillId="0" borderId="12" xfId="0" applyNumberFormat="1" applyFont="1" applyBorder="1"/>
    <xf numFmtId="0" fontId="25" fillId="6" borderId="9" xfId="0" applyFont="1" applyFill="1" applyBorder="1" applyAlignment="1">
      <alignment horizontal="center"/>
    </xf>
    <xf numFmtId="0" fontId="25" fillId="6" borderId="8" xfId="0" applyFont="1" applyFill="1" applyBorder="1" applyAlignment="1">
      <alignment horizontal="center"/>
    </xf>
  </cellXfs>
  <cellStyles count="49">
    <cellStyle name="'" xfId="5"/>
    <cellStyle name="# - numbers" xfId="6"/>
    <cellStyle name="# - Percent" xfId="7"/>
    <cellStyle name="# - x Multiples" xfId="8"/>
    <cellStyle name="1,comma" xfId="9"/>
    <cellStyle name="b" xfId="10"/>
    <cellStyle name="blank" xfId="11"/>
    <cellStyle name="Blue" xfId="12"/>
    <cellStyle name="Blue 2" xfId="13"/>
    <cellStyle name="Comma" xfId="1" builtinId="3"/>
    <cellStyle name="d" xfId="14"/>
    <cellStyle name="date" xfId="15"/>
    <cellStyle name="Dates (mmm-yy) v2" xfId="16"/>
    <cellStyle name="Followed Hyperlink" xfId="44" builtinId="9" hidden="1"/>
    <cellStyle name="Followed Hyperlink" xfId="46" builtinId="9" hidden="1"/>
    <cellStyle name="Followed Hyperlink" xfId="48" builtinId="9" hidden="1"/>
    <cellStyle name="hard no." xfId="17"/>
    <cellStyle name="Heading: fin base" xfId="18"/>
    <cellStyle name="Heading: fin no borders" xfId="19"/>
    <cellStyle name="Heading: fin upper" xfId="20"/>
    <cellStyle name="Heading: Text table" xfId="21"/>
    <cellStyle name="Heading: Text table (1st column)" xfId="22"/>
    <cellStyle name="Heading: Text table (last column)" xfId="23"/>
    <cellStyle name="Highlight" xfId="24"/>
    <cellStyle name="Hyperlink" xfId="43" builtinId="8" hidden="1"/>
    <cellStyle name="Hyperlink" xfId="45" builtinId="8" hidden="1"/>
    <cellStyle name="Hyperlink" xfId="47" builtinId="8" hidden="1"/>
    <cellStyle name="Locked" xfId="25"/>
    <cellStyle name="m" xfId="26"/>
    <cellStyle name="multiple" xfId="27"/>
    <cellStyle name="Normal" xfId="0" builtinId="0"/>
    <cellStyle name="Normal 2" xfId="4"/>
    <cellStyle name="Normal 3" xfId="28"/>
    <cellStyle name="Normal 4" xfId="29"/>
    <cellStyle name="Normal 4 2" xfId="3"/>
    <cellStyle name="p" xfId="30"/>
    <cellStyle name="Percent" xfId="2" builtinId="5"/>
    <cellStyle name="Source:" xfId="31"/>
    <cellStyle name="Text table: 1st column rows" xfId="32"/>
    <cellStyle name="Text table: centre columns and rows" xfId="33"/>
    <cellStyle name="Text table: last column" xfId="34"/>
    <cellStyle name="times" xfId="35"/>
    <cellStyle name="Topline" xfId="36"/>
    <cellStyle name="Totals: Sub-total" xfId="37"/>
    <cellStyle name="Totals: Total" xfId="38"/>
    <cellStyle name="Traffic light: amber" xfId="39"/>
    <cellStyle name="Traffic light: Green" xfId="40"/>
    <cellStyle name="Traffic light: Red" xfId="41"/>
    <cellStyle name="Unlocked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scoli\Documents\Clients\DB\London\ATP%202010\Materials\Modeling\Exam\Documents%20and%20Settings\jpinedo\Desktop\Final%20versions\Modelling\Forecasting%20Models\Cadbury%20lite%2007%20answ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dicrescenzo\Local%20Settings\Temporary%20Internet%20Files\Content.Outlook\AV5RIX6C\PPB%20Advisory_Databook_Proforma_19%20April%202011_SHELL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Assumptions"/>
      <sheetName val="Calcs"/>
      <sheetName val="Debt"/>
      <sheetName val="IS"/>
      <sheetName val="BS"/>
      <sheetName val="CFS"/>
      <sheetName val="Ratios"/>
    </sheetNames>
    <sheetDataSet>
      <sheetData sheetId="0"/>
      <sheetData sheetId="1">
        <row r="10">
          <cell r="C10" t="str">
            <v>Cadbury Schweppes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Cover"/>
      <sheetName val="Setup"/>
      <sheetName val="Syle guide"/>
      <sheetName val="Abb"/>
      <sheetName val="Contents"/>
      <sheetName val="PL_1"/>
      <sheetName val="GS&amp;A"/>
      <sheetName val="CI"/>
      <sheetName val="PL_2"/>
      <sheetName val="CF_1"/>
      <sheetName val="BS_1"/>
      <sheetName val="BS_2"/>
      <sheetName val="BS_3"/>
      <sheetName val="IA_1"/>
      <sheetName val="IA_2"/>
      <sheetName val="IA_3"/>
      <sheetName val="IA_4"/>
      <sheetName val="IA_5"/>
      <sheetName val="IA_6"/>
      <sheetName val="IA_7"/>
      <sheetName val="IA_8"/>
      <sheetName val="IA_9"/>
      <sheetName val="IA_10"/>
      <sheetName val="L "/>
      <sheetName val="Sheet1"/>
      <sheetName val="Copy sheet"/>
    </sheetNames>
    <sheetDataSet>
      <sheetData sheetId="0"/>
      <sheetData sheetId="1"/>
      <sheetData sheetId="2">
        <row r="12">
          <cell r="F12" t="str">
            <v>Project Test Databook</v>
          </cell>
        </row>
      </sheetData>
      <sheetData sheetId="3"/>
      <sheetData sheetId="4"/>
      <sheetData sheetId="5"/>
      <sheetData sheetId="6">
        <row r="9">
          <cell r="E9">
            <v>3</v>
          </cell>
        </row>
      </sheetData>
      <sheetData sheetId="7"/>
      <sheetData sheetId="8"/>
      <sheetData sheetId="9"/>
      <sheetData sheetId="10">
        <row r="35">
          <cell r="F35">
            <v>0</v>
          </cell>
        </row>
      </sheetData>
      <sheetData sheetId="11">
        <row r="43">
          <cell r="E43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showGridLines="0" tabSelected="1" zoomScale="80" zoomScaleNormal="80" workbookViewId="0">
      <selection activeCell="T55" sqref="T55"/>
    </sheetView>
  </sheetViews>
  <sheetFormatPr defaultRowHeight="16.8" x14ac:dyDescent="0.3"/>
  <cols>
    <col min="1" max="1" width="6.6640625" style="2" customWidth="1"/>
    <col min="2" max="2" width="4.5546875" style="3" customWidth="1"/>
    <col min="3" max="3" width="11.109375" style="2" customWidth="1"/>
    <col min="4" max="4" width="19.44140625" style="2" customWidth="1"/>
    <col min="5" max="5" width="14.44140625" style="2" bestFit="1" customWidth="1"/>
    <col min="6" max="14" width="14.5546875" style="2" customWidth="1"/>
    <col min="15" max="15" width="4.77734375" style="2" customWidth="1"/>
    <col min="16" max="16" width="10.33203125" style="2" customWidth="1"/>
    <col min="17" max="16384" width="8.88671875" style="2"/>
  </cols>
  <sheetData>
    <row r="1" spans="1:5" ht="22.8" customHeight="1" x14ac:dyDescent="0.4">
      <c r="A1" s="1" t="s">
        <v>0</v>
      </c>
    </row>
    <row r="2" spans="1:5" ht="17.399999999999999" customHeight="1" x14ac:dyDescent="0.3">
      <c r="A2" s="3" t="s">
        <v>2</v>
      </c>
    </row>
    <row r="3" spans="1:5" ht="17.399999999999999" customHeight="1" x14ac:dyDescent="0.3">
      <c r="A3" s="2" t="s">
        <v>1</v>
      </c>
    </row>
    <row r="4" spans="1:5" ht="21.6" customHeight="1" x14ac:dyDescent="0.3"/>
    <row r="5" spans="1:5" x14ac:dyDescent="0.3">
      <c r="B5" s="9" t="s">
        <v>6</v>
      </c>
      <c r="C5" s="4"/>
      <c r="D5" s="4"/>
    </row>
    <row r="6" spans="1:5" x14ac:dyDescent="0.3">
      <c r="B6" s="10"/>
      <c r="C6" s="4"/>
      <c r="D6" s="4"/>
    </row>
    <row r="7" spans="1:5" x14ac:dyDescent="0.3">
      <c r="C7" s="2" t="s">
        <v>3</v>
      </c>
      <c r="E7" s="5">
        <v>1600000</v>
      </c>
    </row>
    <row r="8" spans="1:5" x14ac:dyDescent="0.3">
      <c r="C8" s="2" t="s">
        <v>17</v>
      </c>
      <c r="E8" s="5">
        <v>10000</v>
      </c>
    </row>
    <row r="9" spans="1:5" x14ac:dyDescent="0.3">
      <c r="C9" s="2" t="s">
        <v>4</v>
      </c>
      <c r="E9" s="5">
        <v>10000</v>
      </c>
    </row>
    <row r="10" spans="1:5" x14ac:dyDescent="0.3">
      <c r="C10" s="6" t="s">
        <v>5</v>
      </c>
      <c r="D10" s="6"/>
      <c r="E10" s="7">
        <f>SUM(E7:E9)</f>
        <v>1620000</v>
      </c>
    </row>
    <row r="11" spans="1:5" x14ac:dyDescent="0.3">
      <c r="C11" s="6"/>
      <c r="D11" s="6"/>
      <c r="E11" s="7"/>
    </row>
    <row r="12" spans="1:5" x14ac:dyDescent="0.3">
      <c r="B12" s="9" t="s">
        <v>7</v>
      </c>
    </row>
    <row r="14" spans="1:5" x14ac:dyDescent="0.3">
      <c r="C14" s="2" t="s">
        <v>19</v>
      </c>
      <c r="E14" s="5">
        <v>900000</v>
      </c>
    </row>
    <row r="15" spans="1:5" x14ac:dyDescent="0.3">
      <c r="C15" s="2" t="s">
        <v>8</v>
      </c>
      <c r="E15" s="8">
        <f>E16-E14</f>
        <v>720000</v>
      </c>
    </row>
    <row r="16" spans="1:5" x14ac:dyDescent="0.3">
      <c r="C16" s="6" t="s">
        <v>5</v>
      </c>
      <c r="E16" s="7">
        <f>E10</f>
        <v>1620000</v>
      </c>
    </row>
    <row r="18" spans="2:15" x14ac:dyDescent="0.3">
      <c r="B18" s="9" t="s">
        <v>9</v>
      </c>
    </row>
    <row r="19" spans="2:15" x14ac:dyDescent="0.3">
      <c r="E19" s="2">
        <v>1</v>
      </c>
      <c r="F19" s="2">
        <f>E19+1</f>
        <v>2</v>
      </c>
      <c r="G19" s="2">
        <f t="shared" ref="G19:N19" si="0">F19+1</f>
        <v>3</v>
      </c>
      <c r="H19" s="2">
        <f t="shared" si="0"/>
        <v>4</v>
      </c>
      <c r="I19" s="2">
        <f t="shared" si="0"/>
        <v>5</v>
      </c>
      <c r="J19" s="2">
        <f t="shared" si="0"/>
        <v>6</v>
      </c>
      <c r="K19" s="2">
        <f t="shared" si="0"/>
        <v>7</v>
      </c>
      <c r="L19" s="2">
        <f t="shared" si="0"/>
        <v>8</v>
      </c>
      <c r="M19" s="2">
        <f t="shared" si="0"/>
        <v>9</v>
      </c>
      <c r="N19" s="2">
        <f t="shared" si="0"/>
        <v>10</v>
      </c>
    </row>
    <row r="20" spans="2:15" x14ac:dyDescent="0.3">
      <c r="E20" s="11" t="str">
        <f>"An "&amp;E19</f>
        <v>An 1</v>
      </c>
      <c r="F20" s="11" t="str">
        <f>"An "&amp;F19</f>
        <v>An 2</v>
      </c>
      <c r="G20" s="11" t="str">
        <f>"An "&amp;G19</f>
        <v>An 3</v>
      </c>
      <c r="H20" s="11" t="str">
        <f>"An "&amp;H19</f>
        <v>An 4</v>
      </c>
      <c r="I20" s="11" t="str">
        <f>"An "&amp;I19</f>
        <v>An 5</v>
      </c>
      <c r="J20" s="11" t="str">
        <f>"An "&amp;J19</f>
        <v>An 6</v>
      </c>
      <c r="K20" s="11" t="str">
        <f>"An "&amp;K19</f>
        <v>An 7</v>
      </c>
      <c r="L20" s="11" t="str">
        <f>"An "&amp;L19</f>
        <v>An 8</v>
      </c>
      <c r="M20" s="11" t="str">
        <f>"An "&amp;M19</f>
        <v>An 9</v>
      </c>
      <c r="N20" s="11" t="str">
        <f>"An "&amp;N19</f>
        <v>An 10</v>
      </c>
      <c r="O20" s="11"/>
    </row>
    <row r="21" spans="2:15" x14ac:dyDescent="0.3">
      <c r="C21" s="2" t="s">
        <v>10</v>
      </c>
      <c r="E21" s="5">
        <v>83200</v>
      </c>
      <c r="F21" s="8">
        <f>E21*(1+F22)</f>
        <v>84864</v>
      </c>
      <c r="G21" s="8">
        <f t="shared" ref="G21:N21" si="1">F21*(1+G22)</f>
        <v>86561.279999999999</v>
      </c>
      <c r="H21" s="8">
        <f t="shared" si="1"/>
        <v>90889.343999999997</v>
      </c>
      <c r="I21" s="8">
        <f t="shared" si="1"/>
        <v>95433.811199999996</v>
      </c>
      <c r="J21" s="8">
        <f t="shared" si="1"/>
        <v>100205.50176</v>
      </c>
      <c r="K21" s="8">
        <f t="shared" si="1"/>
        <v>105215.77684800001</v>
      </c>
      <c r="L21" s="8">
        <f t="shared" si="1"/>
        <v>110476.56569040002</v>
      </c>
      <c r="M21" s="8">
        <f t="shared" si="1"/>
        <v>116000.39397492002</v>
      </c>
      <c r="N21" s="8">
        <f t="shared" si="1"/>
        <v>121800.41367366603</v>
      </c>
      <c r="O21" s="8"/>
    </row>
    <row r="22" spans="2:15" x14ac:dyDescent="0.3">
      <c r="C22" s="2" t="s">
        <v>11</v>
      </c>
      <c r="E22" s="13" t="s">
        <v>12</v>
      </c>
      <c r="F22" s="12">
        <v>0.02</v>
      </c>
      <c r="G22" s="12">
        <v>0.02</v>
      </c>
      <c r="H22" s="12">
        <v>0.05</v>
      </c>
      <c r="I22" s="12">
        <v>0.05</v>
      </c>
      <c r="J22" s="12">
        <v>0.05</v>
      </c>
      <c r="K22" s="12">
        <v>0.05</v>
      </c>
      <c r="L22" s="12">
        <v>0.05</v>
      </c>
      <c r="M22" s="12">
        <v>0.05</v>
      </c>
      <c r="N22" s="12">
        <v>0.05</v>
      </c>
      <c r="O22"/>
    </row>
    <row r="24" spans="2:15" x14ac:dyDescent="0.3">
      <c r="C24" s="2" t="s">
        <v>13</v>
      </c>
      <c r="E24" s="8">
        <f>E25*E21</f>
        <v>7488</v>
      </c>
      <c r="F24" s="8">
        <f t="shared" ref="F24:N24" si="2">F25*F21</f>
        <v>7637.7599999999993</v>
      </c>
      <c r="G24" s="8">
        <f t="shared" si="2"/>
        <v>7790.5151999999998</v>
      </c>
      <c r="H24" s="8">
        <f t="shared" si="2"/>
        <v>8180.0409599999994</v>
      </c>
      <c r="I24" s="8">
        <f t="shared" si="2"/>
        <v>8589.0430079999987</v>
      </c>
      <c r="J24" s="8">
        <f t="shared" si="2"/>
        <v>9018.4951583999991</v>
      </c>
      <c r="K24" s="8">
        <f t="shared" si="2"/>
        <v>9469.419916320001</v>
      </c>
      <c r="L24" s="8">
        <f t="shared" si="2"/>
        <v>9942.8909121360011</v>
      </c>
      <c r="M24" s="8">
        <f t="shared" si="2"/>
        <v>10440.035457742802</v>
      </c>
      <c r="N24" s="8">
        <f t="shared" si="2"/>
        <v>10962.037230629941</v>
      </c>
      <c r="O24" s="8"/>
    </row>
    <row r="25" spans="2:15" x14ac:dyDescent="0.3">
      <c r="C25" s="2" t="s">
        <v>14</v>
      </c>
      <c r="E25" s="12">
        <v>0.09</v>
      </c>
      <c r="F25" s="14">
        <f>E25</f>
        <v>0.09</v>
      </c>
      <c r="G25" s="14">
        <f t="shared" ref="G25:N25" si="3">F25</f>
        <v>0.09</v>
      </c>
      <c r="H25" s="14">
        <f t="shared" si="3"/>
        <v>0.09</v>
      </c>
      <c r="I25" s="14">
        <f t="shared" si="3"/>
        <v>0.09</v>
      </c>
      <c r="J25" s="14">
        <f t="shared" si="3"/>
        <v>0.09</v>
      </c>
      <c r="K25" s="14">
        <f t="shared" si="3"/>
        <v>0.09</v>
      </c>
      <c r="L25" s="14">
        <f t="shared" si="3"/>
        <v>0.09</v>
      </c>
      <c r="M25" s="14">
        <f t="shared" si="3"/>
        <v>0.09</v>
      </c>
      <c r="N25" s="14">
        <f t="shared" si="3"/>
        <v>0.09</v>
      </c>
      <c r="O25" s="14"/>
    </row>
    <row r="27" spans="2:15" x14ac:dyDescent="0.3">
      <c r="C27" s="2" t="s">
        <v>15</v>
      </c>
      <c r="E27" s="8">
        <f>E28*E21</f>
        <v>4160</v>
      </c>
      <c r="F27" s="8">
        <f t="shared" ref="F27:N27" si="4">F28*F21</f>
        <v>4243.2</v>
      </c>
      <c r="G27" s="8">
        <f t="shared" si="4"/>
        <v>4328.0640000000003</v>
      </c>
      <c r="H27" s="8">
        <f t="shared" si="4"/>
        <v>4544.4672</v>
      </c>
      <c r="I27" s="8">
        <f t="shared" si="4"/>
        <v>4771.69056</v>
      </c>
      <c r="J27" s="8">
        <f t="shared" si="4"/>
        <v>5010.2750880000003</v>
      </c>
      <c r="K27" s="8">
        <f t="shared" si="4"/>
        <v>5260.7888424000012</v>
      </c>
      <c r="L27" s="8">
        <f t="shared" si="4"/>
        <v>5523.828284520001</v>
      </c>
      <c r="M27" s="8">
        <f t="shared" si="4"/>
        <v>5800.0196987460013</v>
      </c>
      <c r="N27" s="8">
        <f t="shared" si="4"/>
        <v>6090.0206836833022</v>
      </c>
      <c r="O27" s="8"/>
    </row>
    <row r="28" spans="2:15" x14ac:dyDescent="0.3">
      <c r="C28" s="2" t="s">
        <v>14</v>
      </c>
      <c r="E28" s="12">
        <v>0.05</v>
      </c>
      <c r="F28" s="14">
        <f>E28</f>
        <v>0.05</v>
      </c>
      <c r="G28" s="14">
        <f t="shared" ref="G28:N28" si="5">F28</f>
        <v>0.05</v>
      </c>
      <c r="H28" s="14">
        <f t="shared" si="5"/>
        <v>0.05</v>
      </c>
      <c r="I28" s="14">
        <f t="shared" si="5"/>
        <v>0.05</v>
      </c>
      <c r="J28" s="14">
        <f t="shared" si="5"/>
        <v>0.05</v>
      </c>
      <c r="K28" s="14">
        <f t="shared" si="5"/>
        <v>0.05</v>
      </c>
      <c r="L28" s="14">
        <f t="shared" si="5"/>
        <v>0.05</v>
      </c>
      <c r="M28" s="14">
        <f t="shared" si="5"/>
        <v>0.05</v>
      </c>
      <c r="N28" s="14">
        <f t="shared" si="5"/>
        <v>0.05</v>
      </c>
      <c r="O28" s="14"/>
    </row>
    <row r="30" spans="2:15" x14ac:dyDescent="0.3">
      <c r="C30" s="2" t="s">
        <v>27</v>
      </c>
      <c r="E30" s="8">
        <f>$E$42*E45</f>
        <v>45000</v>
      </c>
      <c r="F30" s="8">
        <f t="shared" ref="F30:N30" si="6">$E$42*F45</f>
        <v>44137.06</v>
      </c>
      <c r="G30" s="8">
        <f t="shared" si="6"/>
        <v>43199.565650000004</v>
      </c>
      <c r="H30" s="8">
        <f t="shared" si="6"/>
        <v>42184.163757625007</v>
      </c>
      <c r="I30" s="8">
        <f t="shared" si="6"/>
        <v>41014.791914947818</v>
      </c>
      <c r="J30" s="8">
        <f t="shared" si="6"/>
        <v>39680.397629143619</v>
      </c>
      <c r="K30" s="8">
        <f t="shared" si="6"/>
        <v>38169.266777898789</v>
      </c>
      <c r="L30" s="8">
        <f t="shared" si="6"/>
        <v>36468.986985278891</v>
      </c>
      <c r="M30" s="8">
        <f t="shared" si="6"/>
        <v>34566.409051253773</v>
      </c>
      <c r="N30" s="8">
        <f t="shared" si="6"/>
        <v>32447.606333820513</v>
      </c>
      <c r="O30" s="8"/>
    </row>
    <row r="32" spans="2:15" s="6" customFormat="1" ht="17.399999999999999" thickBot="1" x14ac:dyDescent="0.35">
      <c r="B32" s="16"/>
      <c r="C32" s="18" t="s">
        <v>21</v>
      </c>
      <c r="D32" s="18"/>
      <c r="E32" s="19">
        <f>E21-E24-E27-E30</f>
        <v>26552</v>
      </c>
      <c r="F32" s="19">
        <f t="shared" ref="F32:N32" si="7">F21-F24-F27-F30</f>
        <v>28845.98000000001</v>
      </c>
      <c r="G32" s="19">
        <f t="shared" si="7"/>
        <v>31243.135150000002</v>
      </c>
      <c r="H32" s="19">
        <f t="shared" si="7"/>
        <v>35980.672082374993</v>
      </c>
      <c r="I32" s="19">
        <f t="shared" si="7"/>
        <v>41058.285717052182</v>
      </c>
      <c r="J32" s="19">
        <f t="shared" si="7"/>
        <v>46496.333884456391</v>
      </c>
      <c r="K32" s="19">
        <f t="shared" si="7"/>
        <v>52316.301311381227</v>
      </c>
      <c r="L32" s="19">
        <f t="shared" si="7"/>
        <v>58540.859508465124</v>
      </c>
      <c r="M32" s="19">
        <f t="shared" si="7"/>
        <v>65193.929767177433</v>
      </c>
      <c r="N32" s="19">
        <f t="shared" si="7"/>
        <v>72300.749425532282</v>
      </c>
      <c r="O32" s="17"/>
    </row>
    <row r="34" spans="2:15" x14ac:dyDescent="0.3">
      <c r="C34" s="2" t="s">
        <v>20</v>
      </c>
      <c r="E34" s="8">
        <f>E35*E32</f>
        <v>9293.1999999999989</v>
      </c>
      <c r="F34" s="8">
        <f>F35*F32</f>
        <v>10096.093000000003</v>
      </c>
      <c r="G34" s="8">
        <f t="shared" ref="G34:N34" si="8">G35*G32</f>
        <v>10935.0973025</v>
      </c>
      <c r="H34" s="8">
        <f t="shared" si="8"/>
        <v>12593.235228831247</v>
      </c>
      <c r="I34" s="8">
        <f t="shared" si="8"/>
        <v>14370.400000968262</v>
      </c>
      <c r="J34" s="8">
        <f t="shared" si="8"/>
        <v>16273.716859559736</v>
      </c>
      <c r="K34" s="8">
        <f t="shared" si="8"/>
        <v>18310.70545898343</v>
      </c>
      <c r="L34" s="8">
        <f t="shared" si="8"/>
        <v>20489.300827962794</v>
      </c>
      <c r="M34" s="8">
        <f t="shared" si="8"/>
        <v>22817.8754185121</v>
      </c>
      <c r="N34" s="8">
        <f t="shared" si="8"/>
        <v>25305.262298936297</v>
      </c>
      <c r="O34" s="8"/>
    </row>
    <row r="35" spans="2:15" x14ac:dyDescent="0.3">
      <c r="E35" s="12">
        <v>0.35</v>
      </c>
      <c r="F35" s="14">
        <f>E35</f>
        <v>0.35</v>
      </c>
      <c r="G35" s="14">
        <f t="shared" ref="G35:N35" si="9">F35</f>
        <v>0.35</v>
      </c>
      <c r="H35" s="14">
        <f t="shared" si="9"/>
        <v>0.35</v>
      </c>
      <c r="I35" s="14">
        <f t="shared" si="9"/>
        <v>0.35</v>
      </c>
      <c r="J35" s="14">
        <f t="shared" si="9"/>
        <v>0.35</v>
      </c>
      <c r="K35" s="14">
        <f t="shared" si="9"/>
        <v>0.35</v>
      </c>
      <c r="L35" s="14">
        <f t="shared" si="9"/>
        <v>0.35</v>
      </c>
      <c r="M35" s="14">
        <f t="shared" si="9"/>
        <v>0.35</v>
      </c>
      <c r="N35" s="14">
        <f t="shared" si="9"/>
        <v>0.35</v>
      </c>
      <c r="O35" s="14"/>
    </row>
    <row r="37" spans="2:15" s="6" customFormat="1" ht="17.399999999999999" thickBot="1" x14ac:dyDescent="0.35">
      <c r="B37" s="16"/>
      <c r="C37" s="18" t="s">
        <v>22</v>
      </c>
      <c r="D37" s="18"/>
      <c r="E37" s="19">
        <f>E32-E34</f>
        <v>17258.800000000003</v>
      </c>
      <c r="F37" s="19">
        <f t="shared" ref="F37:N37" si="10">F32-F34</f>
        <v>18749.88700000001</v>
      </c>
      <c r="G37" s="19">
        <f t="shared" si="10"/>
        <v>20308.037847500003</v>
      </c>
      <c r="H37" s="19">
        <f t="shared" si="10"/>
        <v>23387.436853543746</v>
      </c>
      <c r="I37" s="19">
        <f t="shared" si="10"/>
        <v>26687.885716083918</v>
      </c>
      <c r="J37" s="19">
        <f t="shared" si="10"/>
        <v>30222.617024896655</v>
      </c>
      <c r="K37" s="19">
        <f t="shared" si="10"/>
        <v>34005.595852397797</v>
      </c>
      <c r="L37" s="19">
        <f t="shared" si="10"/>
        <v>38051.558680502334</v>
      </c>
      <c r="M37" s="19">
        <f t="shared" si="10"/>
        <v>42376.054348665333</v>
      </c>
      <c r="N37" s="19">
        <f t="shared" si="10"/>
        <v>46995.487126595981</v>
      </c>
      <c r="O37" s="17"/>
    </row>
    <row r="40" spans="2:15" x14ac:dyDescent="0.3">
      <c r="B40" s="9" t="s">
        <v>23</v>
      </c>
    </row>
    <row r="42" spans="2:15" x14ac:dyDescent="0.3">
      <c r="C42" s="2" t="s">
        <v>16</v>
      </c>
      <c r="E42" s="12">
        <v>0.05</v>
      </c>
    </row>
    <row r="43" spans="2:15" x14ac:dyDescent="0.3">
      <c r="C43" s="2" t="s">
        <v>18</v>
      </c>
      <c r="E43" s="15">
        <v>25</v>
      </c>
    </row>
    <row r="45" spans="2:15" x14ac:dyDescent="0.3">
      <c r="C45" s="2" t="s">
        <v>24</v>
      </c>
      <c r="E45" s="8">
        <f>E14</f>
        <v>900000</v>
      </c>
      <c r="F45" s="8">
        <f>E47</f>
        <v>882741.2</v>
      </c>
      <c r="G45" s="8">
        <f t="shared" ref="G45:N45" si="11">F47</f>
        <v>863991.31299999997</v>
      </c>
      <c r="H45" s="8">
        <f t="shared" si="11"/>
        <v>843683.27515250002</v>
      </c>
      <c r="I45" s="8">
        <f t="shared" si="11"/>
        <v>820295.83829895628</v>
      </c>
      <c r="J45" s="8">
        <f t="shared" si="11"/>
        <v>793607.95258287236</v>
      </c>
      <c r="K45" s="8">
        <f t="shared" si="11"/>
        <v>763385.33555797569</v>
      </c>
      <c r="L45" s="8">
        <f t="shared" si="11"/>
        <v>729379.73970557784</v>
      </c>
      <c r="M45" s="8">
        <f t="shared" si="11"/>
        <v>691328.18102507549</v>
      </c>
      <c r="N45" s="8">
        <f t="shared" si="11"/>
        <v>648952.1266764102</v>
      </c>
      <c r="O45" s="8"/>
    </row>
    <row r="46" spans="2:15" x14ac:dyDescent="0.3">
      <c r="C46" s="2" t="s">
        <v>25</v>
      </c>
      <c r="E46" s="8">
        <f>E37</f>
        <v>17258.800000000003</v>
      </c>
      <c r="F46" s="8">
        <f>F37</f>
        <v>18749.88700000001</v>
      </c>
      <c r="G46" s="8">
        <f t="shared" ref="G46:N46" si="12">G37</f>
        <v>20308.037847500003</v>
      </c>
      <c r="H46" s="8">
        <f t="shared" si="12"/>
        <v>23387.436853543746</v>
      </c>
      <c r="I46" s="8">
        <f t="shared" si="12"/>
        <v>26687.885716083918</v>
      </c>
      <c r="J46" s="8">
        <f t="shared" si="12"/>
        <v>30222.617024896655</v>
      </c>
      <c r="K46" s="8">
        <f t="shared" si="12"/>
        <v>34005.595852397797</v>
      </c>
      <c r="L46" s="8">
        <f t="shared" si="12"/>
        <v>38051.558680502334</v>
      </c>
      <c r="M46" s="8">
        <f t="shared" si="12"/>
        <v>42376.054348665333</v>
      </c>
      <c r="N46" s="8">
        <f t="shared" si="12"/>
        <v>46995.487126595981</v>
      </c>
      <c r="O46" s="8"/>
    </row>
    <row r="47" spans="2:15" x14ac:dyDescent="0.3">
      <c r="C47" s="2" t="s">
        <v>26</v>
      </c>
      <c r="E47" s="8">
        <f>E45-E46</f>
        <v>882741.2</v>
      </c>
      <c r="F47" s="8">
        <f>F45-F46</f>
        <v>863991.31299999997</v>
      </c>
      <c r="G47" s="8">
        <f t="shared" ref="G47:N47" si="13">G45-G46</f>
        <v>843683.27515250002</v>
      </c>
      <c r="H47" s="8">
        <f t="shared" si="13"/>
        <v>820295.83829895628</v>
      </c>
      <c r="I47" s="8">
        <f t="shared" si="13"/>
        <v>793607.95258287236</v>
      </c>
      <c r="J47" s="8">
        <f t="shared" si="13"/>
        <v>763385.33555797569</v>
      </c>
      <c r="K47" s="8">
        <f t="shared" si="13"/>
        <v>729379.73970557784</v>
      </c>
      <c r="L47" s="8">
        <f t="shared" si="13"/>
        <v>691328.18102507549</v>
      </c>
      <c r="M47" s="8">
        <f t="shared" si="13"/>
        <v>648952.1266764102</v>
      </c>
      <c r="N47" s="8">
        <f t="shared" si="13"/>
        <v>601956.63954981416</v>
      </c>
      <c r="O47" s="8"/>
    </row>
    <row r="50" spans="2:15" x14ac:dyDescent="0.3">
      <c r="B50" s="9" t="s">
        <v>28</v>
      </c>
    </row>
    <row r="52" spans="2:15" x14ac:dyDescent="0.3">
      <c r="C52" s="6" t="s">
        <v>29</v>
      </c>
    </row>
    <row r="53" spans="2:15" x14ac:dyDescent="0.3">
      <c r="C53" s="2" t="s">
        <v>30</v>
      </c>
      <c r="E53" s="8">
        <f>E7*2</f>
        <v>3200000</v>
      </c>
    </row>
    <row r="54" spans="2:15" x14ac:dyDescent="0.3">
      <c r="C54" s="2" t="s">
        <v>31</v>
      </c>
      <c r="E54" s="20">
        <f>(E53/E7)^(1/10)-1</f>
        <v>7.1773462536293131E-2</v>
      </c>
    </row>
    <row r="55" spans="2:15" x14ac:dyDescent="0.3">
      <c r="C55" s="2" t="s">
        <v>34</v>
      </c>
      <c r="E55" s="12">
        <v>0.2</v>
      </c>
    </row>
    <row r="57" spans="2:15" x14ac:dyDescent="0.3">
      <c r="C57" s="2" t="s">
        <v>29</v>
      </c>
      <c r="E57" s="8">
        <f>E7*(1+$E$54)</f>
        <v>1714837.5400580689</v>
      </c>
      <c r="F57" s="8">
        <f>E57*(1+$E$54)</f>
        <v>1837917.3679952559</v>
      </c>
      <c r="G57" s="8">
        <f t="shared" ref="G57:N57" si="14">F57*(1+$E$54)</f>
        <v>1969831.0613518658</v>
      </c>
      <c r="H57" s="8">
        <f t="shared" si="14"/>
        <v>2111212.6572366306</v>
      </c>
      <c r="I57" s="8">
        <f t="shared" si="14"/>
        <v>2262741.6997969518</v>
      </c>
      <c r="J57" s="8">
        <f t="shared" si="14"/>
        <v>2425146.5064166365</v>
      </c>
      <c r="K57" s="8">
        <f t="shared" si="14"/>
        <v>2599207.6683399533</v>
      </c>
      <c r="L57" s="8">
        <f t="shared" si="14"/>
        <v>2785761.8025475969</v>
      </c>
      <c r="M57" s="8">
        <f t="shared" si="14"/>
        <v>2985705.5729177832</v>
      </c>
      <c r="N57" s="8">
        <f t="shared" si="14"/>
        <v>3199999.9999999991</v>
      </c>
      <c r="O57" s="8"/>
    </row>
    <row r="58" spans="2:15" x14ac:dyDescent="0.3">
      <c r="C58" s="2" t="s">
        <v>35</v>
      </c>
      <c r="E58" s="8">
        <f>E47</f>
        <v>882741.2</v>
      </c>
      <c r="F58" s="8">
        <f t="shared" ref="F58:N58" si="15">F47</f>
        <v>863991.31299999997</v>
      </c>
      <c r="G58" s="8">
        <f t="shared" si="15"/>
        <v>843683.27515250002</v>
      </c>
      <c r="H58" s="8">
        <f t="shared" si="15"/>
        <v>820295.83829895628</v>
      </c>
      <c r="I58" s="8">
        <f t="shared" si="15"/>
        <v>793607.95258287236</v>
      </c>
      <c r="J58" s="8">
        <f t="shared" si="15"/>
        <v>763385.33555797569</v>
      </c>
      <c r="K58" s="8">
        <f t="shared" si="15"/>
        <v>729379.73970557784</v>
      </c>
      <c r="L58" s="8">
        <f t="shared" si="15"/>
        <v>691328.18102507549</v>
      </c>
      <c r="M58" s="8">
        <f t="shared" si="15"/>
        <v>648952.1266764102</v>
      </c>
      <c r="N58" s="8">
        <f t="shared" si="15"/>
        <v>601956.63954981416</v>
      </c>
      <c r="O58" s="8"/>
    </row>
    <row r="59" spans="2:15" x14ac:dyDescent="0.3">
      <c r="C59" s="2" t="s">
        <v>32</v>
      </c>
      <c r="E59" s="8">
        <f t="shared" ref="E59:H59" si="16">(E57-$E$10)*$E$55</f>
        <v>18967.508011613787</v>
      </c>
      <c r="F59" s="8">
        <f t="shared" si="16"/>
        <v>43583.473599051176</v>
      </c>
      <c r="G59" s="8">
        <f t="shared" si="16"/>
        <v>69966.212270373158</v>
      </c>
      <c r="H59" s="8">
        <f t="shared" si="16"/>
        <v>98242.531447326124</v>
      </c>
      <c r="I59" s="8">
        <f>(I57-$E$10)*$E$55</f>
        <v>128548.33995939037</v>
      </c>
      <c r="J59" s="8">
        <f t="shared" ref="J59:N59" si="17">(J57-$E$10)*$E$55</f>
        <v>161029.30128332731</v>
      </c>
      <c r="K59" s="8">
        <f t="shared" si="17"/>
        <v>195841.53366799068</v>
      </c>
      <c r="L59" s="8">
        <f t="shared" si="17"/>
        <v>233152.36050951938</v>
      </c>
      <c r="M59" s="8">
        <f t="shared" si="17"/>
        <v>273141.11458355666</v>
      </c>
      <c r="N59" s="8">
        <f t="shared" si="17"/>
        <v>315999.99999999983</v>
      </c>
      <c r="O59" s="8"/>
    </row>
    <row r="60" spans="2:15" x14ac:dyDescent="0.3">
      <c r="C60" s="6" t="s">
        <v>33</v>
      </c>
      <c r="D60" s="6"/>
      <c r="E60" s="7">
        <f>E57-E58-E59</f>
        <v>813128.83204645524</v>
      </c>
      <c r="F60" s="7">
        <f t="shared" ref="F60:N60" si="18">F57-F58-F59</f>
        <v>930342.58139620477</v>
      </c>
      <c r="G60" s="7">
        <f t="shared" si="18"/>
        <v>1056181.5739289925</v>
      </c>
      <c r="H60" s="7">
        <f t="shared" si="18"/>
        <v>1192674.2874903481</v>
      </c>
      <c r="I60" s="7">
        <f t="shared" si="18"/>
        <v>1340585.4072546889</v>
      </c>
      <c r="J60" s="7">
        <f t="shared" si="18"/>
        <v>1500731.8695753333</v>
      </c>
      <c r="K60" s="7">
        <f t="shared" si="18"/>
        <v>1673986.3949663846</v>
      </c>
      <c r="L60" s="7">
        <f t="shared" si="18"/>
        <v>1861281.2610130019</v>
      </c>
      <c r="M60" s="7">
        <f t="shared" si="18"/>
        <v>2063612.3316578167</v>
      </c>
      <c r="N60" s="7">
        <f t="shared" si="18"/>
        <v>2282043.3604501849</v>
      </c>
      <c r="O60" s="7"/>
    </row>
    <row r="63" spans="2:15" x14ac:dyDescent="0.3">
      <c r="B63" s="9" t="s">
        <v>38</v>
      </c>
    </row>
    <row r="65" spans="2:17" s="6" customFormat="1" x14ac:dyDescent="0.3">
      <c r="B65" s="16"/>
      <c r="C65" s="27"/>
      <c r="D65" s="28">
        <f>-E15</f>
        <v>-720000</v>
      </c>
      <c r="E65" s="28">
        <f>E60</f>
        <v>813128.83204645524</v>
      </c>
      <c r="F65" s="28">
        <f t="shared" ref="F65:N65" si="19">F60</f>
        <v>930342.58139620477</v>
      </c>
      <c r="G65" s="28">
        <f t="shared" si="19"/>
        <v>1056181.5739289925</v>
      </c>
      <c r="H65" s="28">
        <f t="shared" si="19"/>
        <v>1192674.2874903481</v>
      </c>
      <c r="I65" s="28">
        <f t="shared" si="19"/>
        <v>1340585.4072546889</v>
      </c>
      <c r="J65" s="28">
        <f t="shared" si="19"/>
        <v>1500731.8695753333</v>
      </c>
      <c r="K65" s="28">
        <f t="shared" si="19"/>
        <v>1673986.3949663846</v>
      </c>
      <c r="L65" s="28">
        <f t="shared" si="19"/>
        <v>1861281.2610130019</v>
      </c>
      <c r="M65" s="28">
        <f t="shared" si="19"/>
        <v>2063612.3316578167</v>
      </c>
      <c r="N65" s="28">
        <f t="shared" si="19"/>
        <v>2282043.3604501849</v>
      </c>
      <c r="O65" s="7"/>
      <c r="P65" s="29" t="s">
        <v>36</v>
      </c>
      <c r="Q65" s="30" t="s">
        <v>37</v>
      </c>
    </row>
    <row r="66" spans="2:17" x14ac:dyDescent="0.3">
      <c r="C66" s="26">
        <v>1</v>
      </c>
      <c r="D66" s="8">
        <f>D65</f>
        <v>-720000</v>
      </c>
      <c r="E66" s="8">
        <f>IF($C66=E19,E65,0)</f>
        <v>813128.83204645524</v>
      </c>
      <c r="F66" s="8">
        <f>IF($C66=F19,F65,0)</f>
        <v>0</v>
      </c>
      <c r="G66" s="8">
        <f>IF($C66=G19,G65,0)</f>
        <v>0</v>
      </c>
      <c r="H66" s="8">
        <f>IF($C66=H19,H65,0)</f>
        <v>0</v>
      </c>
      <c r="I66" s="8">
        <f>IF($C66=I19,I65,0)</f>
        <v>0</v>
      </c>
      <c r="J66" s="8">
        <f>IF($C66=J19,J65,0)</f>
        <v>0</v>
      </c>
      <c r="K66" s="8">
        <f>IF($C66=K19,K65,0)</f>
        <v>0</v>
      </c>
      <c r="L66" s="8">
        <f>IF($C66=L19,L65,0)</f>
        <v>0</v>
      </c>
      <c r="M66" s="8">
        <f>IF($C66=M19,M65,0)</f>
        <v>0</v>
      </c>
      <c r="N66" s="8">
        <f>IF($C66=N19,N65,0)</f>
        <v>0</v>
      </c>
      <c r="O66" s="8"/>
      <c r="P66" s="22">
        <f>IRR(D66:N66)</f>
        <v>0.12934560006452123</v>
      </c>
      <c r="Q66" s="23">
        <f>RANK(P66,$P$66:$P$75)</f>
        <v>6</v>
      </c>
    </row>
    <row r="67" spans="2:17" x14ac:dyDescent="0.3">
      <c r="C67" s="21">
        <f>C66+1</f>
        <v>2</v>
      </c>
      <c r="D67" s="8">
        <f t="shared" ref="D67:D75" si="20">D66</f>
        <v>-720000</v>
      </c>
      <c r="E67" s="8">
        <f>IF($C67=E$19,E$65,0)</f>
        <v>0</v>
      </c>
      <c r="F67" s="8">
        <f>IF($C67=F$19,F$65,0)</f>
        <v>930342.58139620477</v>
      </c>
      <c r="G67" s="8">
        <f>IF($C67=G$19,G$65,0)</f>
        <v>0</v>
      </c>
      <c r="H67" s="8">
        <f>IF($C67=H$19,H$65,0)</f>
        <v>0</v>
      </c>
      <c r="I67" s="8">
        <f>IF($C67=I$19,I$65,0)</f>
        <v>0</v>
      </c>
      <c r="J67" s="8">
        <f>IF($C67=J$19,J$65,0)</f>
        <v>0</v>
      </c>
      <c r="K67" s="8">
        <f>IF($C67=K$19,K$65,0)</f>
        <v>0</v>
      </c>
      <c r="L67" s="8">
        <f>IF($C67=L$19,L$65,0)</f>
        <v>0</v>
      </c>
      <c r="M67" s="8">
        <f>IF($C67=M$19,M$65,0)</f>
        <v>0</v>
      </c>
      <c r="N67" s="8">
        <f>IF($C67=N$19,N$65,0)</f>
        <v>0</v>
      </c>
      <c r="O67" s="8"/>
      <c r="P67" s="22">
        <f t="shared" ref="P67:P75" si="21">IRR(D67:N67)</f>
        <v>0.13672444953091567</v>
      </c>
      <c r="Q67" s="23">
        <f t="shared" ref="Q67:Q75" si="22">RANK(P67,$P$66:$P$75)</f>
        <v>1</v>
      </c>
    </row>
    <row r="68" spans="2:17" x14ac:dyDescent="0.3">
      <c r="C68" s="21">
        <f t="shared" ref="C68:C75" si="23">C67+1</f>
        <v>3</v>
      </c>
      <c r="D68" s="8">
        <f t="shared" si="20"/>
        <v>-720000</v>
      </c>
      <c r="E68" s="8">
        <f>IF($C68=E$19,E$65,0)</f>
        <v>0</v>
      </c>
      <c r="F68" s="8">
        <f>IF($C68=F$19,F$65,0)</f>
        <v>0</v>
      </c>
      <c r="G68" s="8">
        <f>IF($C68=G$19,G$65,0)</f>
        <v>1056181.5739289925</v>
      </c>
      <c r="H68" s="8">
        <f>IF($C68=H$19,H$65,0)</f>
        <v>0</v>
      </c>
      <c r="I68" s="8">
        <f>IF($C68=I$19,I$65,0)</f>
        <v>0</v>
      </c>
      <c r="J68" s="8">
        <f>IF($C68=J$19,J$65,0)</f>
        <v>0</v>
      </c>
      <c r="K68" s="8">
        <f>IF($C68=K$19,K$65,0)</f>
        <v>0</v>
      </c>
      <c r="L68" s="8">
        <f>IF($C68=L$19,L$65,0)</f>
        <v>0</v>
      </c>
      <c r="M68" s="8">
        <f>IF($C68=M$19,M$65,0)</f>
        <v>0</v>
      </c>
      <c r="N68" s="8">
        <f>IF($C68=N$19,N$65,0)</f>
        <v>0</v>
      </c>
      <c r="O68" s="8"/>
      <c r="P68" s="22">
        <f t="shared" si="21"/>
        <v>0.13623639650068409</v>
      </c>
      <c r="Q68" s="23">
        <f t="shared" si="22"/>
        <v>2</v>
      </c>
    </row>
    <row r="69" spans="2:17" x14ac:dyDescent="0.3">
      <c r="C69" s="21">
        <f t="shared" si="23"/>
        <v>4</v>
      </c>
      <c r="D69" s="8">
        <f t="shared" si="20"/>
        <v>-720000</v>
      </c>
      <c r="E69" s="8">
        <f>IF($C69=E$19,E$65,0)</f>
        <v>0</v>
      </c>
      <c r="F69" s="8">
        <f>IF($C69=F$19,F$65,0)</f>
        <v>0</v>
      </c>
      <c r="G69" s="8">
        <f>IF($C69=G$19,G$65,0)</f>
        <v>0</v>
      </c>
      <c r="H69" s="8">
        <f>IF($C69=H$19,H$65,0)</f>
        <v>1192674.2874903481</v>
      </c>
      <c r="I69" s="8">
        <f>IF($C69=I$19,I$65,0)</f>
        <v>0</v>
      </c>
      <c r="J69" s="8">
        <f>IF($C69=J$19,J$65,0)</f>
        <v>0</v>
      </c>
      <c r="K69" s="8">
        <f>IF($C69=K$19,K$65,0)</f>
        <v>0</v>
      </c>
      <c r="L69" s="8">
        <f>IF($C69=L$19,L$65,0)</f>
        <v>0</v>
      </c>
      <c r="M69" s="8">
        <f>IF($C69=M$19,M$65,0)</f>
        <v>0</v>
      </c>
      <c r="N69" s="8">
        <f>IF($C69=N$19,N$65,0)</f>
        <v>0</v>
      </c>
      <c r="O69" s="8"/>
      <c r="P69" s="22">
        <f t="shared" si="21"/>
        <v>0.13448129569630551</v>
      </c>
      <c r="Q69" s="23">
        <f t="shared" si="22"/>
        <v>3</v>
      </c>
    </row>
    <row r="70" spans="2:17" x14ac:dyDescent="0.3">
      <c r="C70" s="21">
        <f t="shared" si="23"/>
        <v>5</v>
      </c>
      <c r="D70" s="8">
        <f t="shared" si="20"/>
        <v>-720000</v>
      </c>
      <c r="E70" s="8">
        <f>IF($C70=E$19,E$65,0)</f>
        <v>0</v>
      </c>
      <c r="F70" s="8">
        <f>IF($C70=F$19,F$65,0)</f>
        <v>0</v>
      </c>
      <c r="G70" s="8">
        <f>IF($C70=G$19,G$65,0)</f>
        <v>0</v>
      </c>
      <c r="H70" s="8">
        <f>IF($C70=H$19,H$65,0)</f>
        <v>0</v>
      </c>
      <c r="I70" s="8">
        <f>IF($C70=I$19,I$65,0)</f>
        <v>1340585.4072546889</v>
      </c>
      <c r="J70" s="8">
        <f>IF($C70=J$19,J$65,0)</f>
        <v>0</v>
      </c>
      <c r="K70" s="8">
        <f>IF($C70=K$19,K$65,0)</f>
        <v>0</v>
      </c>
      <c r="L70" s="8">
        <f>IF($C70=L$19,L$65,0)</f>
        <v>0</v>
      </c>
      <c r="M70" s="8">
        <f>IF($C70=M$19,M$65,0)</f>
        <v>0</v>
      </c>
      <c r="N70" s="8">
        <f>IF($C70=N$19,N$65,0)</f>
        <v>0</v>
      </c>
      <c r="O70" s="8"/>
      <c r="P70" s="22">
        <f t="shared" si="21"/>
        <v>0.13238054221543161</v>
      </c>
      <c r="Q70" s="23">
        <f t="shared" si="22"/>
        <v>4</v>
      </c>
    </row>
    <row r="71" spans="2:17" x14ac:dyDescent="0.3">
      <c r="C71" s="21">
        <f t="shared" si="23"/>
        <v>6</v>
      </c>
      <c r="D71" s="8">
        <f t="shared" si="20"/>
        <v>-720000</v>
      </c>
      <c r="E71" s="8">
        <f>IF($C71=E$19,E$65,0)</f>
        <v>0</v>
      </c>
      <c r="F71" s="8">
        <f>IF($C71=F$19,F$65,0)</f>
        <v>0</v>
      </c>
      <c r="G71" s="8">
        <f>IF($C71=G$19,G$65,0)</f>
        <v>0</v>
      </c>
      <c r="H71" s="8">
        <f>IF($C71=H$19,H$65,0)</f>
        <v>0</v>
      </c>
      <c r="I71" s="8">
        <f>IF($C71=I$19,I$65,0)</f>
        <v>0</v>
      </c>
      <c r="J71" s="8">
        <f>IF($C71=J$19,J$65,0)</f>
        <v>1500731.8695753333</v>
      </c>
      <c r="K71" s="8">
        <f>IF($C71=K$19,K$65,0)</f>
        <v>0</v>
      </c>
      <c r="L71" s="8">
        <f>IF($C71=L$19,L$65,0)</f>
        <v>0</v>
      </c>
      <c r="M71" s="8">
        <f>IF($C71=M$19,M$65,0)</f>
        <v>0</v>
      </c>
      <c r="N71" s="8">
        <f>IF($C71=N$19,N$65,0)</f>
        <v>0</v>
      </c>
      <c r="O71" s="8"/>
      <c r="P71" s="22">
        <f t="shared" si="21"/>
        <v>0.13021682500913645</v>
      </c>
      <c r="Q71" s="23">
        <f t="shared" si="22"/>
        <v>5</v>
      </c>
    </row>
    <row r="72" spans="2:17" x14ac:dyDescent="0.3">
      <c r="C72" s="21">
        <f t="shared" si="23"/>
        <v>7</v>
      </c>
      <c r="D72" s="8">
        <f t="shared" si="20"/>
        <v>-720000</v>
      </c>
      <c r="E72" s="8">
        <f>IF($C72=E$19,E$65,0)</f>
        <v>0</v>
      </c>
      <c r="F72" s="8">
        <f>IF($C72=F$19,F$65,0)</f>
        <v>0</v>
      </c>
      <c r="G72" s="8">
        <f>IF($C72=G$19,G$65,0)</f>
        <v>0</v>
      </c>
      <c r="H72" s="8">
        <f>IF($C72=H$19,H$65,0)</f>
        <v>0</v>
      </c>
      <c r="I72" s="8">
        <f>IF($C72=I$19,I$65,0)</f>
        <v>0</v>
      </c>
      <c r="J72" s="8">
        <f>IF($C72=J$19,J$65,0)</f>
        <v>0</v>
      </c>
      <c r="K72" s="8">
        <f>IF($C72=K$19,K$65,0)</f>
        <v>1673986.3949663846</v>
      </c>
      <c r="L72" s="8">
        <f>IF($C72=L$19,L$65,0)</f>
        <v>0</v>
      </c>
      <c r="M72" s="8">
        <f>IF($C72=M$19,M$65,0)</f>
        <v>0</v>
      </c>
      <c r="N72" s="8">
        <f>IF($C72=N$19,N$65,0)</f>
        <v>0</v>
      </c>
      <c r="O72" s="8"/>
      <c r="P72" s="22">
        <f t="shared" si="21"/>
        <v>0.12809489138572161</v>
      </c>
      <c r="Q72" s="23">
        <f t="shared" si="22"/>
        <v>7</v>
      </c>
    </row>
    <row r="73" spans="2:17" x14ac:dyDescent="0.3">
      <c r="C73" s="21">
        <f t="shared" si="23"/>
        <v>8</v>
      </c>
      <c r="D73" s="8">
        <f t="shared" si="20"/>
        <v>-720000</v>
      </c>
      <c r="E73" s="8">
        <f>IF($C73=E$19,E$65,0)</f>
        <v>0</v>
      </c>
      <c r="F73" s="8">
        <f>IF($C73=F$19,F$65,0)</f>
        <v>0</v>
      </c>
      <c r="G73" s="8">
        <f>IF($C73=G$19,G$65,0)</f>
        <v>0</v>
      </c>
      <c r="H73" s="8">
        <f>IF($C73=H$19,H$65,0)</f>
        <v>0</v>
      </c>
      <c r="I73" s="8">
        <f>IF($C73=I$19,I$65,0)</f>
        <v>0</v>
      </c>
      <c r="J73" s="8">
        <f>IF($C73=J$19,J$65,0)</f>
        <v>0</v>
      </c>
      <c r="K73" s="8">
        <f>IF($C73=K$19,K$65,0)</f>
        <v>0</v>
      </c>
      <c r="L73" s="8">
        <f>IF($C73=L$19,L$65,0)</f>
        <v>1861281.2610130019</v>
      </c>
      <c r="M73" s="8">
        <f>IF($C73=M$19,M$65,0)</f>
        <v>0</v>
      </c>
      <c r="N73" s="8">
        <f>IF($C73=N$19,N$65,0)</f>
        <v>0</v>
      </c>
      <c r="O73" s="8"/>
      <c r="P73" s="22">
        <f t="shared" si="21"/>
        <v>0.12605586925758216</v>
      </c>
      <c r="Q73" s="23">
        <f t="shared" si="22"/>
        <v>8</v>
      </c>
    </row>
    <row r="74" spans="2:17" x14ac:dyDescent="0.3">
      <c r="C74" s="21">
        <f t="shared" si="23"/>
        <v>9</v>
      </c>
      <c r="D74" s="8">
        <f t="shared" si="20"/>
        <v>-720000</v>
      </c>
      <c r="E74" s="8">
        <f>IF($C74=E$19,E$65,0)</f>
        <v>0</v>
      </c>
      <c r="F74" s="8">
        <f>IF($C74=F$19,F$65,0)</f>
        <v>0</v>
      </c>
      <c r="G74" s="8">
        <f>IF($C74=G$19,G$65,0)</f>
        <v>0</v>
      </c>
      <c r="H74" s="8">
        <f>IF($C74=H$19,H$65,0)</f>
        <v>0</v>
      </c>
      <c r="I74" s="8">
        <f>IF($C74=I$19,I$65,0)</f>
        <v>0</v>
      </c>
      <c r="J74" s="8">
        <f>IF($C74=J$19,J$65,0)</f>
        <v>0</v>
      </c>
      <c r="K74" s="8">
        <f>IF($C74=K$19,K$65,0)</f>
        <v>0</v>
      </c>
      <c r="L74" s="8">
        <f>IF($C74=L$19,L$65,0)</f>
        <v>0</v>
      </c>
      <c r="M74" s="8">
        <f>IF($C74=M$19,M$65,0)</f>
        <v>2063612.3316578167</v>
      </c>
      <c r="N74" s="8">
        <f>IF($C74=N$19,N$65,0)</f>
        <v>0</v>
      </c>
      <c r="O74" s="8"/>
      <c r="P74" s="22">
        <f t="shared" si="21"/>
        <v>0.12411469255395269</v>
      </c>
      <c r="Q74" s="23">
        <f t="shared" si="22"/>
        <v>9</v>
      </c>
    </row>
    <row r="75" spans="2:17" x14ac:dyDescent="0.3">
      <c r="C75" s="21">
        <f t="shared" si="23"/>
        <v>10</v>
      </c>
      <c r="D75" s="8">
        <f t="shared" si="20"/>
        <v>-720000</v>
      </c>
      <c r="E75" s="8">
        <f>IF($C75=E$19,E$65,0)</f>
        <v>0</v>
      </c>
      <c r="F75" s="8">
        <f>IF($C75=F$19,F$65,0)</f>
        <v>0</v>
      </c>
      <c r="G75" s="8">
        <f>IF($C75=G$19,G$65,0)</f>
        <v>0</v>
      </c>
      <c r="H75" s="8">
        <f>IF($C75=H$19,H$65,0)</f>
        <v>0</v>
      </c>
      <c r="I75" s="8">
        <f>IF($C75=I$19,I$65,0)</f>
        <v>0</v>
      </c>
      <c r="J75" s="8">
        <f>IF($C75=J$19,J$65,0)</f>
        <v>0</v>
      </c>
      <c r="K75" s="8">
        <f>IF($C75=K$19,K$65,0)</f>
        <v>0</v>
      </c>
      <c r="L75" s="8">
        <f>IF($C75=L$19,L$65,0)</f>
        <v>0</v>
      </c>
      <c r="M75" s="8">
        <f>IF($C75=M$19,M$65,0)</f>
        <v>0</v>
      </c>
      <c r="N75" s="8">
        <f>IF($C75=N$19,N$65,0)</f>
        <v>2282043.3604501849</v>
      </c>
      <c r="O75" s="8"/>
      <c r="P75" s="24">
        <f t="shared" si="21"/>
        <v>0.12227461486042657</v>
      </c>
      <c r="Q75" s="25">
        <f t="shared" si="22"/>
        <v>10</v>
      </c>
    </row>
  </sheetData>
  <pageMargins left="0.7" right="0.7" top="0.75" bottom="0.75" header="0.3" footer="0.3"/>
  <ignoredErrors>
    <ignoredError sqref="P66:P7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Sophie Marchand</cp:lastModifiedBy>
  <dcterms:created xsi:type="dcterms:W3CDTF">2012-11-30T03:45:12Z</dcterms:created>
  <dcterms:modified xsi:type="dcterms:W3CDTF">2014-10-22T16:41:55Z</dcterms:modified>
</cp:coreProperties>
</file>