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bookViews>
  <sheets>
    <sheet name="Intro" sheetId="16" r:id="rId1"/>
    <sheet name="Inputs" sheetId="1" r:id="rId2"/>
    <sheet name="History" sheetId="2" r:id="rId3"/>
    <sheet name="Activity Costs" sheetId="3" r:id="rId4"/>
    <sheet name="Budget" sheetId="4" r:id="rId5"/>
    <sheet name="Budget by Time" sheetId="5" r:id="rId6"/>
    <sheet name="Actual vs Budget" sheetId="6" r:id="rId7"/>
    <sheet name="Cost Center 1" sheetId="7" r:id="rId8"/>
    <sheet name="Cost Center 2" sheetId="8" r:id="rId9"/>
    <sheet name="Formulas" sheetId="9" r:id="rId10"/>
    <sheet name="(Compute)" sheetId="10" state="hidden" r:id="rId11"/>
    <sheet name="(FnCalls 1)" sheetId="11" state="hidden" r:id="rId12"/>
    <sheet name="(Tables)" sheetId="12" state="hidden" r:id="rId13"/>
    <sheet name="Labels" sheetId="13" r:id="rId14"/>
    <sheet name="(Ranges)" sheetId="14" state="hidden" r:id="rId15"/>
    <sheet name="(Import)" sheetId="15" state="hidden" r:id="rId16"/>
  </sheets>
  <definedNames>
    <definedName name="Model_Start_Date">Labels!$B$5</definedName>
  </definedNames>
  <calcPr calcId="145621"/>
</workbook>
</file>

<file path=xl/calcChain.xml><?xml version="1.0" encoding="utf-8"?>
<calcChain xmlns="http://schemas.openxmlformats.org/spreadsheetml/2006/main">
  <c r="A1" i="1" l="1"/>
  <c r="A2" i="1"/>
  <c r="A3" i="1"/>
  <c r="A4" i="1"/>
  <c r="A5" i="1"/>
  <c r="A6" i="1"/>
  <c r="A7" i="1"/>
  <c r="D7" i="1"/>
  <c r="D8" i="1"/>
  <c r="A11" i="1"/>
  <c r="A12" i="1"/>
  <c r="A14" i="1"/>
  <c r="B14" i="1"/>
  <c r="C14" i="1"/>
  <c r="D14" i="1"/>
  <c r="E14" i="1" s="1"/>
  <c r="C40" i="2" s="1"/>
  <c r="C15" i="1"/>
  <c r="D15" i="1"/>
  <c r="E15" i="1"/>
  <c r="F15" i="1" s="1"/>
  <c r="G15" i="1" s="1"/>
  <c r="B16" i="1"/>
  <c r="C16" i="1"/>
  <c r="D16" i="1"/>
  <c r="E16" i="1"/>
  <c r="F16" i="1" s="1"/>
  <c r="C17" i="1"/>
  <c r="D17" i="1"/>
  <c r="E17" i="1" s="1"/>
  <c r="C45" i="2" s="1"/>
  <c r="A19" i="1"/>
  <c r="A20" i="1"/>
  <c r="A21" i="1"/>
  <c r="A23" i="1"/>
  <c r="B23" i="1"/>
  <c r="C23" i="1"/>
  <c r="D23" i="1"/>
  <c r="E23" i="1" s="1"/>
  <c r="C24" i="1"/>
  <c r="D24" i="1"/>
  <c r="E24" i="1" s="1"/>
  <c r="B25" i="1"/>
  <c r="C25" i="1"/>
  <c r="D25" i="1"/>
  <c r="E25" i="1" s="1"/>
  <c r="C71" i="2" s="1"/>
  <c r="C26" i="1"/>
  <c r="D26" i="1"/>
  <c r="E26" i="1" s="1"/>
  <c r="A32" i="1"/>
  <c r="A33" i="1"/>
  <c r="A34" i="1"/>
  <c r="A35" i="1"/>
  <c r="A36" i="1"/>
  <c r="A37" i="1"/>
  <c r="A38" i="1"/>
  <c r="A41" i="1"/>
  <c r="A42" i="1"/>
  <c r="H42" i="1"/>
  <c r="I42" i="1"/>
  <c r="A43" i="1"/>
  <c r="H43" i="1"/>
  <c r="I43" i="1"/>
  <c r="A45" i="1"/>
  <c r="C45" i="1"/>
  <c r="A46" i="1"/>
  <c r="C46" i="1"/>
  <c r="A47" i="1"/>
  <c r="C47" i="1"/>
  <c r="A49" i="1"/>
  <c r="A50" i="1"/>
  <c r="A52" i="1"/>
  <c r="A53" i="1"/>
  <c r="A54" i="1"/>
  <c r="A56" i="1"/>
  <c r="A57" i="1"/>
  <c r="H57" i="1"/>
  <c r="I57" i="1"/>
  <c r="A58" i="1"/>
  <c r="H58" i="1"/>
  <c r="I58" i="1"/>
  <c r="A62" i="1"/>
  <c r="A63" i="1"/>
  <c r="A64" i="1"/>
  <c r="A65" i="1"/>
  <c r="A66" i="1"/>
  <c r="A67" i="1"/>
  <c r="A68" i="1"/>
  <c r="A69" i="1"/>
  <c r="D70" i="1"/>
  <c r="E70" i="1"/>
  <c r="A71" i="1"/>
  <c r="B71" i="1"/>
  <c r="C71" i="1"/>
  <c r="C72" i="1"/>
  <c r="C73" i="1"/>
  <c r="C74" i="1"/>
  <c r="C75" i="1"/>
  <c r="B76" i="1"/>
  <c r="C76" i="1"/>
  <c r="C77" i="1"/>
  <c r="C78" i="1"/>
  <c r="C79" i="1"/>
  <c r="C80" i="1"/>
  <c r="A81" i="1"/>
  <c r="B81" i="1"/>
  <c r="C81" i="1"/>
  <c r="C82" i="1"/>
  <c r="C83" i="1"/>
  <c r="C84" i="1"/>
  <c r="C85" i="1"/>
  <c r="B86" i="1"/>
  <c r="C86" i="1"/>
  <c r="C87" i="1"/>
  <c r="C88" i="1"/>
  <c r="C89" i="1"/>
  <c r="C90" i="1"/>
  <c r="A1" i="2"/>
  <c r="A2" i="2"/>
  <c r="A3" i="2"/>
  <c r="A4" i="2"/>
  <c r="A5" i="2"/>
  <c r="A7" i="2"/>
  <c r="A8" i="2"/>
  <c r="A9" i="2"/>
  <c r="A10" i="2"/>
  <c r="A12" i="2"/>
  <c r="A13" i="2"/>
  <c r="A14" i="2"/>
  <c r="A15" i="2"/>
  <c r="A17" i="2"/>
  <c r="A18" i="2"/>
  <c r="A20" i="2"/>
  <c r="A21" i="2"/>
  <c r="A22" i="2"/>
  <c r="A23" i="2"/>
  <c r="A25" i="2"/>
  <c r="A26" i="2"/>
  <c r="A28" i="2"/>
  <c r="A29" i="2"/>
  <c r="A30" i="2"/>
  <c r="A31" i="2"/>
  <c r="A34" i="2"/>
  <c r="A35" i="2"/>
  <c r="A36" i="2"/>
  <c r="A38" i="2"/>
  <c r="A39" i="2"/>
  <c r="A40" i="2"/>
  <c r="A41" i="2"/>
  <c r="B41" i="2"/>
  <c r="C41" i="2"/>
  <c r="D41" i="2"/>
  <c r="A42" i="2"/>
  <c r="A43" i="2"/>
  <c r="A44" i="2"/>
  <c r="B44" i="2"/>
  <c r="C44" i="2"/>
  <c r="D44" i="2"/>
  <c r="A45" i="2"/>
  <c r="B45" i="2"/>
  <c r="A46" i="2"/>
  <c r="A47" i="2"/>
  <c r="A49" i="2"/>
  <c r="A50" i="2"/>
  <c r="A52" i="2"/>
  <c r="A53" i="2"/>
  <c r="A54" i="2"/>
  <c r="A55" i="2"/>
  <c r="A56" i="2"/>
  <c r="A57" i="2"/>
  <c r="A58" i="2"/>
  <c r="A59" i="2"/>
  <c r="A60" i="2"/>
  <c r="A61" i="2"/>
  <c r="A63" i="2"/>
  <c r="A65" i="2"/>
  <c r="A66" i="2"/>
  <c r="A67" i="2"/>
  <c r="B67" i="2"/>
  <c r="A68" i="2"/>
  <c r="B68" i="2"/>
  <c r="C68" i="2"/>
  <c r="C55" i="2" s="1"/>
  <c r="A69" i="2"/>
  <c r="A70" i="2"/>
  <c r="A71" i="2"/>
  <c r="B71" i="2"/>
  <c r="A72" i="2"/>
  <c r="B72" i="2"/>
  <c r="A73" i="2"/>
  <c r="A74" i="2"/>
  <c r="A77" i="2"/>
  <c r="A78" i="2"/>
  <c r="A80" i="2"/>
  <c r="A81" i="2"/>
  <c r="B81" i="2"/>
  <c r="C81" i="2"/>
  <c r="D81" i="2"/>
  <c r="E81" i="2"/>
  <c r="F81" i="2"/>
  <c r="G81" i="2"/>
  <c r="A82" i="2"/>
  <c r="B82" i="2"/>
  <c r="C82" i="2"/>
  <c r="D82" i="2"/>
  <c r="E82" i="2"/>
  <c r="F82" i="2"/>
  <c r="G82" i="2"/>
  <c r="A1" i="3"/>
  <c r="A2" i="3"/>
  <c r="A3" i="3"/>
  <c r="A4" i="3"/>
  <c r="A5" i="3"/>
  <c r="A6" i="3"/>
  <c r="A7" i="3"/>
  <c r="A8" i="3"/>
  <c r="B9" i="3"/>
  <c r="C9" i="3"/>
  <c r="D9" i="3"/>
  <c r="A10" i="3"/>
  <c r="A11" i="3"/>
  <c r="A12" i="3"/>
  <c r="A13" i="3"/>
  <c r="A15" i="3"/>
  <c r="A16" i="3"/>
  <c r="A18" i="3"/>
  <c r="A19" i="3"/>
  <c r="A20" i="3"/>
  <c r="A21" i="3"/>
  <c r="A23" i="3"/>
  <c r="A24"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60" i="3"/>
  <c r="A61" i="3"/>
  <c r="A63" i="3"/>
  <c r="A64" i="3"/>
  <c r="A65" i="3"/>
  <c r="A66" i="3"/>
  <c r="A70" i="3"/>
  <c r="A71" i="3"/>
  <c r="A72" i="3"/>
  <c r="A73" i="3"/>
  <c r="A74" i="3"/>
  <c r="B75" i="3"/>
  <c r="C75" i="3"/>
  <c r="A76" i="3"/>
  <c r="A77" i="3"/>
  <c r="A78" i="3"/>
  <c r="B78" i="3"/>
  <c r="C78" i="3"/>
  <c r="A79" i="3"/>
  <c r="A80" i="3"/>
  <c r="A81" i="3"/>
  <c r="A82" i="3"/>
  <c r="B82" i="3"/>
  <c r="C82" i="3"/>
  <c r="A83" i="3"/>
  <c r="A84" i="3"/>
  <c r="A85" i="3"/>
  <c r="A86" i="3"/>
  <c r="A87" i="3"/>
  <c r="B87" i="3"/>
  <c r="C87" i="3"/>
  <c r="A88" i="3"/>
  <c r="A89" i="3"/>
  <c r="A90" i="3"/>
  <c r="A91" i="3"/>
  <c r="B91" i="3"/>
  <c r="C91" i="3"/>
  <c r="A92" i="3"/>
  <c r="A93" i="3"/>
  <c r="A1" i="4"/>
  <c r="A2" i="4"/>
  <c r="A3" i="4"/>
  <c r="A4" i="4"/>
  <c r="A5" i="4"/>
  <c r="D5" i="4"/>
  <c r="A7" i="4"/>
  <c r="A8" i="4"/>
  <c r="A9" i="4"/>
  <c r="A10" i="4"/>
  <c r="A11" i="4"/>
  <c r="D11" i="4"/>
  <c r="A12" i="4"/>
  <c r="D12" i="4"/>
  <c r="A13" i="4"/>
  <c r="D13" i="4"/>
  <c r="A14" i="4"/>
  <c r="D14" i="4"/>
  <c r="A16" i="4"/>
  <c r="A17" i="4"/>
  <c r="A18" i="4"/>
  <c r="D18" i="4"/>
  <c r="A19" i="4"/>
  <c r="D19" i="4"/>
  <c r="A20" i="4"/>
  <c r="D20" i="4"/>
  <c r="A21" i="4"/>
  <c r="D21" i="4"/>
  <c r="A23" i="4"/>
  <c r="A24" i="4"/>
  <c r="A25" i="4"/>
  <c r="D25" i="4"/>
  <c r="A26" i="4"/>
  <c r="D26" i="4"/>
  <c r="A27" i="4"/>
  <c r="D27" i="4"/>
  <c r="A28" i="4"/>
  <c r="D28" i="4"/>
  <c r="A31" i="4"/>
  <c r="A32" i="4"/>
  <c r="A33" i="4"/>
  <c r="A34" i="4"/>
  <c r="D34" i="4"/>
  <c r="A35" i="4"/>
  <c r="D35" i="4"/>
  <c r="A36" i="4"/>
  <c r="D36" i="4"/>
  <c r="A37" i="4"/>
  <c r="D37" i="4"/>
  <c r="A38" i="4"/>
  <c r="D38" i="4"/>
  <c r="A39" i="4"/>
  <c r="D39" i="4"/>
  <c r="A40" i="4"/>
  <c r="D40" i="4"/>
  <c r="A41" i="4"/>
  <c r="D41" i="4"/>
  <c r="A42" i="4"/>
  <c r="D42" i="4"/>
  <c r="A43" i="4"/>
  <c r="D43" i="4"/>
  <c r="A45" i="4"/>
  <c r="A46" i="4"/>
  <c r="A47" i="4"/>
  <c r="D47" i="4"/>
  <c r="A48" i="4"/>
  <c r="D48" i="4"/>
  <c r="A49" i="4"/>
  <c r="D49" i="4"/>
  <c r="A50" i="4"/>
  <c r="D50" i="4"/>
  <c r="A51" i="4"/>
  <c r="D51" i="4"/>
  <c r="A52" i="4"/>
  <c r="D52" i="4"/>
  <c r="A53" i="4"/>
  <c r="D53" i="4"/>
  <c r="A54" i="4"/>
  <c r="D54" i="4"/>
  <c r="A55" i="4"/>
  <c r="D55" i="4"/>
  <c r="A56" i="4"/>
  <c r="D56" i="4"/>
  <c r="A58" i="4"/>
  <c r="A59" i="4"/>
  <c r="D59" i="4"/>
  <c r="A60" i="4"/>
  <c r="D60" i="4"/>
  <c r="A61" i="4"/>
  <c r="D61" i="4"/>
  <c r="A62" i="4"/>
  <c r="D62" i="4"/>
  <c r="A63" i="4"/>
  <c r="D63" i="4"/>
  <c r="A64" i="4"/>
  <c r="D64" i="4"/>
  <c r="A65" i="4"/>
  <c r="D65" i="4"/>
  <c r="A66" i="4"/>
  <c r="D66" i="4"/>
  <c r="A67" i="4"/>
  <c r="D67" i="4"/>
  <c r="A68" i="4"/>
  <c r="D68" i="4"/>
  <c r="A71" i="4"/>
  <c r="A72" i="4"/>
  <c r="A73" i="4"/>
  <c r="D73" i="4"/>
  <c r="A74" i="4"/>
  <c r="B74" i="4"/>
  <c r="B81" i="5" s="1"/>
  <c r="D74" i="4"/>
  <c r="E74" i="4"/>
  <c r="A75" i="4"/>
  <c r="B75" i="4"/>
  <c r="D75" i="4"/>
  <c r="E75" i="4"/>
  <c r="A1" i="5"/>
  <c r="A2" i="5"/>
  <c r="A3" i="5"/>
  <c r="A4" i="5"/>
  <c r="A5" i="5"/>
  <c r="D5" i="5"/>
  <c r="A7" i="5"/>
  <c r="A8" i="5"/>
  <c r="A9" i="5"/>
  <c r="A10" i="5"/>
  <c r="A11" i="5"/>
  <c r="A12" i="5"/>
  <c r="D12" i="5"/>
  <c r="A13" i="5"/>
  <c r="D13" i="5"/>
  <c r="A14" i="5"/>
  <c r="D14" i="5"/>
  <c r="A15" i="5"/>
  <c r="D15" i="5"/>
  <c r="A17" i="5"/>
  <c r="A18" i="5"/>
  <c r="A19" i="5"/>
  <c r="A20" i="5"/>
  <c r="D20" i="5"/>
  <c r="A21" i="5"/>
  <c r="D21" i="5"/>
  <c r="A22" i="5"/>
  <c r="D22" i="5"/>
  <c r="A23" i="5"/>
  <c r="D23" i="5"/>
  <c r="A25" i="5"/>
  <c r="A26" i="5"/>
  <c r="A27" i="5"/>
  <c r="A28" i="5"/>
  <c r="D28" i="5"/>
  <c r="A29" i="5"/>
  <c r="D29" i="5"/>
  <c r="A30" i="5"/>
  <c r="D30" i="5"/>
  <c r="A31" i="5"/>
  <c r="D31" i="5"/>
  <c r="A34" i="5"/>
  <c r="A35" i="5"/>
  <c r="A36" i="5"/>
  <c r="A37" i="5"/>
  <c r="A38" i="5"/>
  <c r="D38" i="5"/>
  <c r="A39" i="5"/>
  <c r="D39" i="5"/>
  <c r="A40" i="5"/>
  <c r="D40" i="5"/>
  <c r="A41" i="5"/>
  <c r="D41" i="5"/>
  <c r="A42" i="5"/>
  <c r="D42" i="5"/>
  <c r="A43" i="5"/>
  <c r="D43" i="5"/>
  <c r="A44" i="5"/>
  <c r="D44" i="5"/>
  <c r="A45" i="5"/>
  <c r="D45" i="5"/>
  <c r="A46" i="5"/>
  <c r="D46" i="5"/>
  <c r="A47" i="5"/>
  <c r="D47" i="5"/>
  <c r="A49" i="5"/>
  <c r="A50" i="5"/>
  <c r="A51" i="5"/>
  <c r="A52" i="5"/>
  <c r="D52" i="5"/>
  <c r="A53" i="5"/>
  <c r="D53" i="5"/>
  <c r="A54" i="5"/>
  <c r="D54" i="5"/>
  <c r="A55" i="5"/>
  <c r="D55" i="5"/>
  <c r="A56" i="5"/>
  <c r="D56" i="5"/>
  <c r="A57" i="5"/>
  <c r="D57" i="5"/>
  <c r="A58" i="5"/>
  <c r="D58" i="5"/>
  <c r="A59" i="5"/>
  <c r="D59" i="5"/>
  <c r="A60" i="5"/>
  <c r="D60" i="5"/>
  <c r="A61" i="5"/>
  <c r="D61" i="5"/>
  <c r="A63" i="5"/>
  <c r="A64" i="5"/>
  <c r="A65" i="5"/>
  <c r="D65" i="5"/>
  <c r="A66" i="5"/>
  <c r="D66" i="5"/>
  <c r="A67" i="5"/>
  <c r="D67" i="5"/>
  <c r="A68" i="5"/>
  <c r="D68" i="5"/>
  <c r="A69" i="5"/>
  <c r="D69" i="5"/>
  <c r="A70" i="5"/>
  <c r="D70" i="5"/>
  <c r="A71" i="5"/>
  <c r="D71" i="5"/>
  <c r="A72" i="5"/>
  <c r="D72" i="5"/>
  <c r="A73" i="5"/>
  <c r="D73" i="5"/>
  <c r="A74" i="5"/>
  <c r="D74" i="5"/>
  <c r="A77" i="5"/>
  <c r="A78" i="5"/>
  <c r="A79" i="5"/>
  <c r="A80" i="5"/>
  <c r="D80" i="5"/>
  <c r="A81" i="5"/>
  <c r="D81" i="5"/>
  <c r="A82" i="5"/>
  <c r="B82" i="5"/>
  <c r="D82" i="5"/>
  <c r="D83" i="5"/>
  <c r="A1" i="6"/>
  <c r="A2" i="6"/>
  <c r="A3" i="6"/>
  <c r="A4" i="6"/>
  <c r="A5" i="6"/>
  <c r="A7" i="6"/>
  <c r="A8" i="6"/>
  <c r="A9" i="6"/>
  <c r="A10" i="6"/>
  <c r="A12" i="6"/>
  <c r="A13" i="6"/>
  <c r="A14" i="6"/>
  <c r="A15" i="6"/>
  <c r="A17" i="6"/>
  <c r="A18" i="6"/>
  <c r="A20" i="6"/>
  <c r="A21" i="6"/>
  <c r="B21" i="6"/>
  <c r="C21" i="6"/>
  <c r="D21" i="6"/>
  <c r="E21" i="6"/>
  <c r="F21" i="6"/>
  <c r="G21" i="6"/>
  <c r="I21" i="6"/>
  <c r="A22" i="6"/>
  <c r="B22" i="6"/>
  <c r="C22" i="6"/>
  <c r="D22" i="6"/>
  <c r="I22" i="6" s="1"/>
  <c r="E22" i="6"/>
  <c r="F22" i="6"/>
  <c r="G22" i="6"/>
  <c r="H22" i="6"/>
  <c r="A23" i="6"/>
  <c r="B23" i="6"/>
  <c r="C23" i="6"/>
  <c r="F23" i="6"/>
  <c r="G23" i="6"/>
  <c r="A25" i="6"/>
  <c r="A26" i="6"/>
  <c r="A28" i="6"/>
  <c r="A29" i="6"/>
  <c r="A30" i="6"/>
  <c r="A31" i="6"/>
  <c r="A33" i="6"/>
  <c r="A34" i="6"/>
  <c r="A35" i="6"/>
  <c r="A36" i="6"/>
  <c r="A39" i="6"/>
  <c r="A40" i="6"/>
  <c r="A41" i="6"/>
  <c r="A43" i="6"/>
  <c r="A44" i="6"/>
  <c r="A45" i="6"/>
  <c r="A46" i="6"/>
  <c r="A47" i="6"/>
  <c r="A48" i="6"/>
  <c r="A49" i="6"/>
  <c r="A50" i="6"/>
  <c r="A51" i="6"/>
  <c r="A52" i="6"/>
  <c r="A54" i="6"/>
  <c r="A55" i="6"/>
  <c r="A57" i="6"/>
  <c r="A58" i="6"/>
  <c r="A59" i="6"/>
  <c r="H59" i="6"/>
  <c r="I59" i="6"/>
  <c r="A60" i="6"/>
  <c r="H60" i="6"/>
  <c r="I60" i="6"/>
  <c r="A61" i="6"/>
  <c r="B61" i="6"/>
  <c r="B66" i="6" s="1"/>
  <c r="C61" i="6"/>
  <c r="D61" i="6"/>
  <c r="E61" i="6"/>
  <c r="F61" i="6"/>
  <c r="F66" i="6" s="1"/>
  <c r="G61" i="6"/>
  <c r="A62" i="6"/>
  <c r="A63" i="6"/>
  <c r="H63" i="6"/>
  <c r="I63" i="6"/>
  <c r="A64" i="6"/>
  <c r="H64" i="6"/>
  <c r="I64" i="6"/>
  <c r="A65" i="6"/>
  <c r="B65" i="6"/>
  <c r="C65" i="6"/>
  <c r="I65" i="6" s="1"/>
  <c r="D65" i="6"/>
  <c r="E65" i="6"/>
  <c r="F65" i="6"/>
  <c r="G65" i="6"/>
  <c r="G66" i="6" s="1"/>
  <c r="A66" i="6"/>
  <c r="D66" i="6"/>
  <c r="A68" i="6"/>
  <c r="A70" i="6"/>
  <c r="A71" i="6"/>
  <c r="A72" i="6"/>
  <c r="A73" i="6"/>
  <c r="A74" i="6"/>
  <c r="A75" i="6"/>
  <c r="A76" i="6"/>
  <c r="A77" i="6"/>
  <c r="A78" i="6"/>
  <c r="A79" i="6"/>
  <c r="A81" i="6"/>
  <c r="A82" i="6"/>
  <c r="A83" i="6"/>
  <c r="A84" i="6"/>
  <c r="A85" i="6"/>
  <c r="A86" i="6"/>
  <c r="A87" i="6"/>
  <c r="A88" i="6"/>
  <c r="A89" i="6"/>
  <c r="A90" i="6"/>
  <c r="A93" i="6"/>
  <c r="A94" i="6"/>
  <c r="A95" i="6"/>
  <c r="A96" i="6"/>
  <c r="A98" i="6"/>
  <c r="A99" i="6"/>
  <c r="A100" i="6"/>
  <c r="A101" i="6"/>
  <c r="A103" i="6"/>
  <c r="A104" i="6"/>
  <c r="A106" i="6"/>
  <c r="A107" i="6"/>
  <c r="B107" i="6"/>
  <c r="C107" i="6"/>
  <c r="D107" i="6"/>
  <c r="E107" i="6"/>
  <c r="F107" i="6"/>
  <c r="G107" i="6"/>
  <c r="A108" i="6"/>
  <c r="B108" i="6"/>
  <c r="C108" i="6"/>
  <c r="D108" i="6"/>
  <c r="E108" i="6"/>
  <c r="F108" i="6"/>
  <c r="G108" i="6"/>
  <c r="A110" i="6"/>
  <c r="A111" i="6"/>
  <c r="A113" i="6"/>
  <c r="A114" i="6"/>
  <c r="A115" i="6"/>
  <c r="A116" i="6"/>
  <c r="A118" i="6"/>
  <c r="A119" i="6"/>
  <c r="A120" i="6"/>
  <c r="A121" i="6"/>
  <c r="A1" i="7"/>
  <c r="A2" i="7"/>
  <c r="A3" i="7"/>
  <c r="A4" i="7"/>
  <c r="A5" i="7"/>
  <c r="D5" i="7"/>
  <c r="A8" i="7"/>
  <c r="A9" i="7"/>
  <c r="A10" i="7"/>
  <c r="D10" i="7"/>
  <c r="A11" i="7"/>
  <c r="D11" i="7"/>
  <c r="A12" i="7"/>
  <c r="D12" i="7"/>
  <c r="A13" i="7"/>
  <c r="D13" i="7"/>
  <c r="A16" i="7"/>
  <c r="A17" i="7"/>
  <c r="A18" i="7"/>
  <c r="A19" i="7"/>
  <c r="D19" i="7"/>
  <c r="A20" i="7"/>
  <c r="D20" i="7"/>
  <c r="A21" i="7"/>
  <c r="D21" i="7"/>
  <c r="A22" i="7"/>
  <c r="D22" i="7"/>
  <c r="A25" i="7"/>
  <c r="A26" i="7"/>
  <c r="A27" i="7"/>
  <c r="D27" i="7"/>
  <c r="A28" i="7"/>
  <c r="D28" i="7"/>
  <c r="A29" i="7"/>
  <c r="D29" i="7"/>
  <c r="A30" i="7"/>
  <c r="D30" i="7"/>
  <c r="A33" i="7"/>
  <c r="A34" i="7"/>
  <c r="A36" i="7"/>
  <c r="A37" i="7"/>
  <c r="A38" i="7"/>
  <c r="A39" i="7"/>
  <c r="A40" i="7"/>
  <c r="A41" i="7"/>
  <c r="A42" i="7"/>
  <c r="A43" i="7"/>
  <c r="A44" i="7"/>
  <c r="A45" i="7"/>
  <c r="A46" i="7"/>
  <c r="A47" i="7"/>
  <c r="A48" i="7"/>
  <c r="A52" i="7"/>
  <c r="A53" i="7"/>
  <c r="A54" i="7"/>
  <c r="A55" i="7"/>
  <c r="A57" i="7"/>
  <c r="A58" i="7"/>
  <c r="B58" i="7"/>
  <c r="C58" i="7"/>
  <c r="D58" i="7"/>
  <c r="E58" i="7"/>
  <c r="F58" i="7"/>
  <c r="G58" i="7"/>
  <c r="A59" i="7"/>
  <c r="B59" i="7"/>
  <c r="C59" i="7"/>
  <c r="D59" i="7"/>
  <c r="E59" i="7"/>
  <c r="E60" i="7" s="1"/>
  <c r="F59" i="7"/>
  <c r="G59" i="7"/>
  <c r="A60" i="7"/>
  <c r="A62" i="7"/>
  <c r="A63" i="7"/>
  <c r="A65" i="7"/>
  <c r="A66" i="7"/>
  <c r="A67" i="7"/>
  <c r="A68" i="7"/>
  <c r="A70" i="7"/>
  <c r="A71" i="7"/>
  <c r="A72" i="7"/>
  <c r="A73" i="7"/>
  <c r="A1" i="8"/>
  <c r="A2" i="8"/>
  <c r="A3" i="8"/>
  <c r="A4" i="8"/>
  <c r="A5" i="8"/>
  <c r="D5" i="8"/>
  <c r="A8" i="8"/>
  <c r="A9" i="8"/>
  <c r="A10" i="8"/>
  <c r="D10" i="8"/>
  <c r="A11" i="8"/>
  <c r="D11" i="8"/>
  <c r="A12" i="8"/>
  <c r="D12" i="8"/>
  <c r="A13" i="8"/>
  <c r="D13" i="8"/>
  <c r="A16" i="8"/>
  <c r="A17" i="8"/>
  <c r="A18" i="8"/>
  <c r="A19" i="8"/>
  <c r="D19" i="8"/>
  <c r="A20" i="8"/>
  <c r="D20" i="8"/>
  <c r="A21" i="8"/>
  <c r="D21" i="8"/>
  <c r="A22" i="8"/>
  <c r="D22" i="8"/>
  <c r="A25" i="8"/>
  <c r="A26" i="8"/>
  <c r="A27" i="8"/>
  <c r="D27" i="8"/>
  <c r="A28" i="8"/>
  <c r="D28" i="8"/>
  <c r="A29" i="8"/>
  <c r="D29" i="8"/>
  <c r="A30" i="8"/>
  <c r="D30" i="8"/>
  <c r="A33" i="8"/>
  <c r="A34" i="8"/>
  <c r="A36" i="8"/>
  <c r="A37" i="8"/>
  <c r="A38" i="8"/>
  <c r="A39" i="8"/>
  <c r="A40" i="8"/>
  <c r="A41" i="8"/>
  <c r="A42" i="8"/>
  <c r="A43" i="8"/>
  <c r="A44" i="8"/>
  <c r="A45" i="8"/>
  <c r="A46" i="8"/>
  <c r="A47" i="8"/>
  <c r="A48" i="8"/>
  <c r="A52" i="8"/>
  <c r="A53" i="8"/>
  <c r="A54" i="8"/>
  <c r="A55" i="8"/>
  <c r="A57" i="8"/>
  <c r="A58" i="8"/>
  <c r="B58" i="8"/>
  <c r="C58" i="8"/>
  <c r="D58" i="8"/>
  <c r="E58" i="8"/>
  <c r="F58" i="8"/>
  <c r="G58" i="8"/>
  <c r="A59" i="8"/>
  <c r="B59" i="8"/>
  <c r="C59" i="8"/>
  <c r="D59" i="8"/>
  <c r="D60" i="8" s="1"/>
  <c r="E59" i="8"/>
  <c r="F59" i="8"/>
  <c r="G59" i="8"/>
  <c r="I59" i="8"/>
  <c r="A60" i="8"/>
  <c r="A62" i="8"/>
  <c r="A63" i="8"/>
  <c r="A65" i="8"/>
  <c r="A66" i="8"/>
  <c r="A67" i="8"/>
  <c r="A68" i="8"/>
  <c r="A70" i="8"/>
  <c r="A71" i="8"/>
  <c r="A72" i="8"/>
  <c r="A73" i="8"/>
  <c r="A1" i="9"/>
  <c r="A2" i="9"/>
  <c r="A3" i="9"/>
  <c r="A4" i="9"/>
  <c r="B6" i="9"/>
  <c r="B8" i="9"/>
  <c r="B10" i="9"/>
  <c r="B12" i="9"/>
  <c r="B14" i="9"/>
  <c r="B16" i="9"/>
  <c r="B18" i="9"/>
  <c r="B20" i="9"/>
  <c r="B22" i="9"/>
  <c r="B24" i="9"/>
  <c r="B26" i="9"/>
  <c r="B28" i="9"/>
  <c r="B30" i="9"/>
  <c r="B32" i="9"/>
  <c r="B34" i="9"/>
  <c r="B36" i="9"/>
  <c r="B38" i="9"/>
  <c r="B40" i="9"/>
  <c r="B42" i="9"/>
  <c r="B44" i="9"/>
  <c r="B46" i="9"/>
  <c r="B48" i="9"/>
  <c r="B50" i="9"/>
  <c r="B52" i="9"/>
  <c r="B54" i="9"/>
  <c r="B56" i="9"/>
  <c r="B58" i="9"/>
  <c r="B60" i="9"/>
  <c r="B62" i="9"/>
  <c r="B64" i="9"/>
  <c r="B66" i="9"/>
  <c r="B68" i="9"/>
  <c r="B70" i="9"/>
  <c r="B72" i="9"/>
  <c r="B74" i="9"/>
  <c r="B77" i="9"/>
  <c r="B79" i="9"/>
  <c r="B81" i="9"/>
  <c r="B83" i="9"/>
  <c r="B85" i="9"/>
  <c r="B87" i="9"/>
  <c r="B89" i="9"/>
  <c r="B91" i="9"/>
  <c r="B93" i="9"/>
  <c r="B95" i="9"/>
  <c r="A1" i="10"/>
  <c r="A2" i="10"/>
  <c r="A3" i="10"/>
  <c r="A4" i="10"/>
  <c r="A5" i="10"/>
  <c r="A7" i="10"/>
  <c r="A8" i="10"/>
  <c r="A9" i="10"/>
  <c r="A10" i="10"/>
  <c r="A11" i="10"/>
  <c r="A12" i="10"/>
  <c r="A13" i="10"/>
  <c r="A14" i="10"/>
  <c r="A15" i="10"/>
  <c r="A16" i="10"/>
  <c r="A17" i="10"/>
  <c r="A18" i="10"/>
  <c r="A19" i="10"/>
  <c r="A20" i="10"/>
  <c r="A1" i="11"/>
  <c r="A2" i="11"/>
  <c r="A3" i="11"/>
  <c r="A4" i="11"/>
  <c r="A5" i="11"/>
  <c r="A6" i="11"/>
  <c r="F6" i="11" s="1"/>
  <c r="C6" i="11"/>
  <c r="D6" i="11" s="1"/>
  <c r="A7" i="11"/>
  <c r="F7" i="11" s="1"/>
  <c r="C6" i="12" s="1"/>
  <c r="C7" i="11"/>
  <c r="D7" i="11" s="1"/>
  <c r="A8" i="11"/>
  <c r="F8" i="11" s="1"/>
  <c r="D12" i="12" s="1"/>
  <c r="C8" i="11"/>
  <c r="D8" i="11" s="1"/>
  <c r="A9" i="11"/>
  <c r="G9" i="11" s="1"/>
  <c r="C9" i="11"/>
  <c r="D9" i="11" s="1"/>
  <c r="F9" i="11"/>
  <c r="E12" i="12" s="1"/>
  <c r="A10" i="11"/>
  <c r="F10" i="11" s="1"/>
  <c r="C10" i="11"/>
  <c r="D10" i="11" s="1"/>
  <c r="A11" i="11"/>
  <c r="F11" i="11" s="1"/>
  <c r="C11" i="11"/>
  <c r="D11" i="11" s="1"/>
  <c r="A12" i="11"/>
  <c r="H7" i="12" s="1"/>
  <c r="C12" i="11"/>
  <c r="D12" i="11" s="1"/>
  <c r="G12" i="11"/>
  <c r="A13" i="11"/>
  <c r="B13" i="11"/>
  <c r="E13" i="11" s="1"/>
  <c r="C13" i="11"/>
  <c r="D13" i="11" s="1"/>
  <c r="F13" i="11"/>
  <c r="C64" i="8" s="1"/>
  <c r="A14" i="11"/>
  <c r="F14" i="11" s="1"/>
  <c r="D23" i="12" s="1"/>
  <c r="C14" i="11"/>
  <c r="D14" i="11" s="1"/>
  <c r="A15" i="11"/>
  <c r="F15" i="11" s="1"/>
  <c r="E78" i="12" s="1"/>
  <c r="C15" i="11"/>
  <c r="D15" i="11" s="1"/>
  <c r="A16" i="11"/>
  <c r="F16" i="11" s="1"/>
  <c r="C16" i="11"/>
  <c r="D16" i="11" s="1"/>
  <c r="A17" i="11"/>
  <c r="G10" i="12" s="1"/>
  <c r="C17" i="11"/>
  <c r="D17" i="11"/>
  <c r="A18" i="11"/>
  <c r="H18" i="11" s="1"/>
  <c r="J9" i="12" s="1"/>
  <c r="C18" i="11"/>
  <c r="D18" i="11" s="1"/>
  <c r="A19" i="11"/>
  <c r="F19" i="11" s="1"/>
  <c r="C19" i="11"/>
  <c r="D19" i="11" s="1"/>
  <c r="A1" i="12"/>
  <c r="A2" i="12"/>
  <c r="A3" i="12"/>
  <c r="A4" i="12"/>
  <c r="A5" i="12"/>
  <c r="B7" i="12"/>
  <c r="C7" i="12"/>
  <c r="E7" i="12"/>
  <c r="G7" i="12"/>
  <c r="A8" i="12"/>
  <c r="C10" i="12"/>
  <c r="D10" i="12"/>
  <c r="E10" i="12"/>
  <c r="A11" i="12"/>
  <c r="A13" i="12"/>
  <c r="A14" i="12"/>
  <c r="B14" i="12"/>
  <c r="A15" i="12"/>
  <c r="B15" i="12"/>
  <c r="C15" i="12"/>
  <c r="A16" i="12"/>
  <c r="A17" i="12"/>
  <c r="A18" i="12"/>
  <c r="B18" i="12"/>
  <c r="B20" i="12" s="1"/>
  <c r="A19" i="12"/>
  <c r="B19" i="12"/>
  <c r="A20" i="12"/>
  <c r="A21" i="12"/>
  <c r="A22" i="12"/>
  <c r="B24" i="12"/>
  <c r="C24" i="12" s="1"/>
  <c r="D24" i="12" s="1"/>
  <c r="E24" i="12" s="1"/>
  <c r="F24" i="12" s="1"/>
  <c r="G24" i="12" s="1"/>
  <c r="A25" i="12"/>
  <c r="A27" i="12"/>
  <c r="B27" i="12"/>
  <c r="A28" i="12"/>
  <c r="B28" i="12"/>
  <c r="A29" i="12"/>
  <c r="B30" i="12"/>
  <c r="C30" i="12"/>
  <c r="D30" i="12"/>
  <c r="A31" i="12"/>
  <c r="A32" i="12"/>
  <c r="B32" i="12"/>
  <c r="C32" i="12"/>
  <c r="C34" i="12" s="1"/>
  <c r="A33" i="12"/>
  <c r="B33" i="12"/>
  <c r="B34" i="12" s="1"/>
  <c r="C33" i="12"/>
  <c r="A34" i="12"/>
  <c r="A35" i="12"/>
  <c r="A36" i="12"/>
  <c r="B36" i="12"/>
  <c r="C36" i="12"/>
  <c r="C38" i="12" s="1"/>
  <c r="A37" i="12"/>
  <c r="B37" i="12"/>
  <c r="B38" i="12" s="1"/>
  <c r="C37" i="12"/>
  <c r="A38" i="12"/>
  <c r="A39" i="12"/>
  <c r="A40" i="12"/>
  <c r="B41" i="12"/>
  <c r="C41" i="12"/>
  <c r="D41" i="12"/>
  <c r="A42" i="12"/>
  <c r="A43" i="12"/>
  <c r="A44" i="12"/>
  <c r="A45" i="12"/>
  <c r="B45" i="12"/>
  <c r="C45" i="12"/>
  <c r="D45" i="12"/>
  <c r="A46" i="12"/>
  <c r="A47" i="12"/>
  <c r="A48" i="12"/>
  <c r="A49" i="12"/>
  <c r="B49" i="12"/>
  <c r="C49" i="12"/>
  <c r="D49" i="12"/>
  <c r="A50" i="12"/>
  <c r="B50" i="12"/>
  <c r="C50" i="12"/>
  <c r="D50" i="12"/>
  <c r="A51" i="12"/>
  <c r="B52" i="12"/>
  <c r="C52" i="12"/>
  <c r="D52" i="12"/>
  <c r="A53" i="12"/>
  <c r="A54" i="12"/>
  <c r="B54" i="12"/>
  <c r="C54" i="12"/>
  <c r="A55" i="12"/>
  <c r="B55" i="12"/>
  <c r="C55" i="12"/>
  <c r="A56" i="12"/>
  <c r="A57" i="12"/>
  <c r="A58" i="12"/>
  <c r="B58" i="12"/>
  <c r="C58" i="12"/>
  <c r="A59" i="12"/>
  <c r="B59" i="12"/>
  <c r="C59" i="12"/>
  <c r="C60" i="12" s="1"/>
  <c r="A60" i="12"/>
  <c r="A61" i="12"/>
  <c r="A62" i="12"/>
  <c r="A64" i="12"/>
  <c r="B64" i="12"/>
  <c r="A65" i="12"/>
  <c r="B65" i="12"/>
  <c r="A66" i="12"/>
  <c r="B67" i="12"/>
  <c r="C67" i="12"/>
  <c r="D67" i="12"/>
  <c r="A68" i="12"/>
  <c r="A69" i="12"/>
  <c r="A70" i="12"/>
  <c r="A71" i="12"/>
  <c r="A72" i="12"/>
  <c r="A73" i="12"/>
  <c r="A74" i="12"/>
  <c r="A75" i="12"/>
  <c r="A76" i="12"/>
  <c r="A77"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B110" i="12"/>
  <c r="C110" i="12"/>
  <c r="A111" i="12"/>
  <c r="A112" i="12"/>
  <c r="A113" i="12"/>
  <c r="A114" i="12"/>
  <c r="A115" i="12"/>
  <c r="A116" i="12"/>
  <c r="A1" i="13"/>
  <c r="Z5" i="15" s="1"/>
  <c r="A2" i="13"/>
  <c r="A3" i="13"/>
  <c r="A4" i="13"/>
  <c r="B1" i="15"/>
  <c r="D1" i="15"/>
  <c r="F1" i="15"/>
  <c r="H1" i="15"/>
  <c r="J1" i="15"/>
  <c r="L1" i="15"/>
  <c r="N1" i="15"/>
  <c r="P1" i="15"/>
  <c r="R1" i="15"/>
  <c r="T1" i="15"/>
  <c r="V1" i="15"/>
  <c r="X1" i="15"/>
  <c r="Z1" i="15"/>
  <c r="AB1" i="15"/>
  <c r="AD1" i="15"/>
  <c r="AF1" i="15"/>
  <c r="AH1" i="15"/>
  <c r="AJ1" i="15"/>
  <c r="AL1" i="15"/>
  <c r="AN1" i="15"/>
  <c r="AP1" i="15"/>
  <c r="AR1" i="15"/>
  <c r="AT1" i="15"/>
  <c r="AV1" i="15"/>
  <c r="AX1" i="15"/>
  <c r="AZ1" i="15"/>
  <c r="BB1" i="15"/>
  <c r="BD1" i="15"/>
  <c r="BF1" i="15"/>
  <c r="BH1" i="15"/>
  <c r="BJ1" i="15"/>
  <c r="BL1" i="15"/>
  <c r="B2" i="15"/>
  <c r="D2" i="15"/>
  <c r="F2" i="15"/>
  <c r="H2" i="15"/>
  <c r="J2" i="15"/>
  <c r="L2" i="15"/>
  <c r="N2" i="15"/>
  <c r="P2" i="15"/>
  <c r="R2" i="15"/>
  <c r="T2" i="15"/>
  <c r="V2" i="15"/>
  <c r="X2" i="15"/>
  <c r="Z2" i="15"/>
  <c r="AB2" i="15"/>
  <c r="AD2" i="15"/>
  <c r="AF2" i="15"/>
  <c r="AH2" i="15"/>
  <c r="AJ2" i="15"/>
  <c r="AL2" i="15"/>
  <c r="AN2" i="15"/>
  <c r="AP2" i="15"/>
  <c r="AR2" i="15"/>
  <c r="AT2" i="15"/>
  <c r="AV2" i="15"/>
  <c r="AX2" i="15"/>
  <c r="AZ2" i="15"/>
  <c r="BB2" i="15"/>
  <c r="BD2" i="15"/>
  <c r="BF2" i="15"/>
  <c r="BH2" i="15"/>
  <c r="BJ2" i="15"/>
  <c r="BL2" i="15"/>
  <c r="B3" i="15"/>
  <c r="D3" i="15"/>
  <c r="F3" i="15"/>
  <c r="H3" i="15"/>
  <c r="J3" i="15"/>
  <c r="L3" i="15"/>
  <c r="N3" i="15"/>
  <c r="P3" i="15"/>
  <c r="R3" i="15"/>
  <c r="T3" i="15"/>
  <c r="V3" i="15"/>
  <c r="X3" i="15"/>
  <c r="Z3" i="15"/>
  <c r="AB3" i="15"/>
  <c r="AD3" i="15"/>
  <c r="AF3" i="15"/>
  <c r="AH3" i="15"/>
  <c r="AJ3" i="15"/>
  <c r="AL3" i="15"/>
  <c r="AN3" i="15"/>
  <c r="AP3" i="15"/>
  <c r="AR3" i="15"/>
  <c r="AT3" i="15"/>
  <c r="AV3" i="15"/>
  <c r="AX3" i="15"/>
  <c r="AZ3" i="15"/>
  <c r="BB3" i="15"/>
  <c r="BD3" i="15"/>
  <c r="BF3" i="15"/>
  <c r="BH3" i="15"/>
  <c r="BJ3" i="15"/>
  <c r="BL3" i="15"/>
  <c r="B4" i="15"/>
  <c r="D4" i="15"/>
  <c r="F4" i="15"/>
  <c r="H4" i="15"/>
  <c r="J4" i="15"/>
  <c r="L4" i="15"/>
  <c r="N4" i="15"/>
  <c r="P4" i="15"/>
  <c r="R4" i="15"/>
  <c r="T4" i="15"/>
  <c r="V4" i="15"/>
  <c r="X4" i="15"/>
  <c r="Z4" i="15"/>
  <c r="AB4" i="15"/>
  <c r="AD4" i="15"/>
  <c r="AF4" i="15"/>
  <c r="AH4" i="15"/>
  <c r="AJ4" i="15"/>
  <c r="AL4" i="15"/>
  <c r="AN4" i="15"/>
  <c r="AP4" i="15"/>
  <c r="AR4" i="15"/>
  <c r="AT4" i="15"/>
  <c r="B5" i="15"/>
  <c r="D5" i="15"/>
  <c r="F5" i="15"/>
  <c r="H5" i="15"/>
  <c r="J5" i="15"/>
  <c r="L5" i="15"/>
  <c r="N5" i="15"/>
  <c r="P5" i="15"/>
  <c r="R5" i="15"/>
  <c r="T5" i="15"/>
  <c r="V5" i="15"/>
  <c r="X5" i="15"/>
  <c r="AD5" i="15"/>
  <c r="B6" i="15"/>
  <c r="D6" i="15"/>
  <c r="P6" i="15"/>
  <c r="R6" i="15"/>
  <c r="T6" i="15"/>
  <c r="V6" i="15"/>
  <c r="AB6" i="15"/>
  <c r="AD6" i="15"/>
  <c r="AF6" i="15"/>
  <c r="AN6" i="15"/>
  <c r="AZ6" i="15"/>
  <c r="L7" i="15"/>
  <c r="N7" i="15"/>
  <c r="AJ7" i="15"/>
  <c r="BH7" i="15"/>
  <c r="T8" i="15"/>
  <c r="V8" i="15"/>
  <c r="X8" i="15"/>
  <c r="Z8" i="15"/>
  <c r="AB8" i="15"/>
  <c r="AD8" i="15"/>
  <c r="AF8" i="15"/>
  <c r="AH8" i="15"/>
  <c r="AJ8" i="15"/>
  <c r="AL8" i="15"/>
  <c r="AN8" i="15"/>
  <c r="AP8" i="15"/>
  <c r="AR8" i="15"/>
  <c r="AT8" i="15"/>
  <c r="AV8" i="15"/>
  <c r="AX8" i="15"/>
  <c r="AZ8" i="15"/>
  <c r="BB8" i="15"/>
  <c r="P9" i="15"/>
  <c r="R9" i="15"/>
  <c r="T9" i="15"/>
  <c r="V9" i="15"/>
  <c r="X9" i="15"/>
  <c r="Z9" i="15"/>
  <c r="AB9" i="15"/>
  <c r="AD9" i="15"/>
  <c r="AF9" i="15"/>
  <c r="AH9" i="15"/>
  <c r="AJ9" i="15"/>
  <c r="AL9" i="15"/>
  <c r="AN9" i="15"/>
  <c r="AP9" i="15"/>
  <c r="AR9" i="15"/>
  <c r="AT9" i="15"/>
  <c r="AZ9" i="15"/>
  <c r="BB9" i="15"/>
  <c r="BD9" i="15"/>
  <c r="BF9" i="15"/>
  <c r="BL9" i="15"/>
  <c r="B10" i="15"/>
  <c r="D10" i="15"/>
  <c r="F10" i="15"/>
  <c r="L10" i="15"/>
  <c r="N10" i="15"/>
  <c r="P10" i="15"/>
  <c r="R10" i="15"/>
  <c r="X10" i="15"/>
  <c r="Z10" i="15"/>
  <c r="AB10" i="15"/>
  <c r="AD10" i="15"/>
  <c r="AF10" i="15"/>
  <c r="AH10" i="15"/>
  <c r="AJ10" i="15"/>
  <c r="AL10" i="15"/>
  <c r="AN10" i="15"/>
  <c r="AP10" i="15"/>
  <c r="AR10" i="15"/>
  <c r="AT10" i="15"/>
  <c r="AV10" i="15"/>
  <c r="AX10" i="15"/>
  <c r="AZ10" i="15"/>
  <c r="BB10" i="15"/>
  <c r="BD10" i="15"/>
  <c r="BF10" i="15"/>
  <c r="BH10" i="15"/>
  <c r="BJ10" i="15"/>
  <c r="BL10" i="15"/>
  <c r="B11" i="15"/>
  <c r="D11" i="15"/>
  <c r="F11" i="15"/>
  <c r="AL7" i="15" l="1"/>
  <c r="C42" i="2"/>
  <c r="AP6" i="15"/>
  <c r="F6" i="15"/>
  <c r="C18" i="12"/>
  <c r="C20" i="12" s="1"/>
  <c r="B46" i="2"/>
  <c r="BJ7" i="15"/>
  <c r="C72" i="2"/>
  <c r="C73" i="2" s="1"/>
  <c r="C19" i="12"/>
  <c r="F23" i="1"/>
  <c r="BB6" i="15"/>
  <c r="C67" i="2"/>
  <c r="C29" i="2" s="1"/>
  <c r="C14" i="12"/>
  <c r="I61" i="6"/>
  <c r="I81" i="2"/>
  <c r="B40" i="2"/>
  <c r="B13" i="2" s="1"/>
  <c r="C78" i="12"/>
  <c r="B60" i="12"/>
  <c r="E23" i="6"/>
  <c r="H82" i="2"/>
  <c r="I10" i="12"/>
  <c r="H65" i="6"/>
  <c r="D58" i="12"/>
  <c r="E83" i="1" s="1"/>
  <c r="F10" i="12"/>
  <c r="B10" i="12"/>
  <c r="D7" i="12"/>
  <c r="E6" i="12"/>
  <c r="G18" i="11"/>
  <c r="G15" i="11"/>
  <c r="H6" i="11"/>
  <c r="E66" i="6"/>
  <c r="C44" i="3"/>
  <c r="C43" i="8" s="1"/>
  <c r="D60" i="12"/>
  <c r="B39" i="12"/>
  <c r="G60" i="8"/>
  <c r="C60" i="8"/>
  <c r="F60" i="7"/>
  <c r="D60" i="7"/>
  <c r="D59" i="12"/>
  <c r="D88" i="1" s="1"/>
  <c r="B56" i="12"/>
  <c r="B61" i="12" s="1"/>
  <c r="D36" i="12"/>
  <c r="B16" i="12"/>
  <c r="I82" i="2"/>
  <c r="B6" i="10"/>
  <c r="B12" i="12"/>
  <c r="D37" i="12"/>
  <c r="G6" i="11"/>
  <c r="E60" i="8"/>
  <c r="H59" i="7"/>
  <c r="I108" i="6"/>
  <c r="C59" i="2"/>
  <c r="B30" i="2"/>
  <c r="D38" i="12"/>
  <c r="I107" i="6"/>
  <c r="H81" i="2"/>
  <c r="F60" i="8"/>
  <c r="H58" i="8"/>
  <c r="I59" i="7"/>
  <c r="G60" i="7"/>
  <c r="C60" i="7"/>
  <c r="C39" i="12"/>
  <c r="D39" i="12" s="1"/>
  <c r="H59" i="8"/>
  <c r="H58" i="7"/>
  <c r="H107" i="6"/>
  <c r="B53" i="1"/>
  <c r="B54" i="1"/>
  <c r="H24" i="12"/>
  <c r="D34" i="12"/>
  <c r="E51" i="1"/>
  <c r="M22" i="1"/>
  <c r="E17" i="3"/>
  <c r="E25" i="3"/>
  <c r="H27" i="5"/>
  <c r="H11" i="5"/>
  <c r="E62" i="3"/>
  <c r="H19" i="5"/>
  <c r="E11" i="6"/>
  <c r="E42" i="6"/>
  <c r="H37" i="5"/>
  <c r="H51" i="5"/>
  <c r="H64" i="5"/>
  <c r="E19" i="6"/>
  <c r="H79" i="5"/>
  <c r="E27" i="6"/>
  <c r="E56" i="6"/>
  <c r="H18" i="7"/>
  <c r="H26" i="7"/>
  <c r="E35" i="7"/>
  <c r="E56" i="7"/>
  <c r="E97" i="6"/>
  <c r="E64" i="7"/>
  <c r="E69" i="6"/>
  <c r="E105" i="6"/>
  <c r="E112" i="6"/>
  <c r="H9" i="8"/>
  <c r="H9" i="7"/>
  <c r="H18" i="8"/>
  <c r="H26" i="8"/>
  <c r="E35" i="8"/>
  <c r="E56" i="8"/>
  <c r="E64" i="8"/>
  <c r="K12" i="12"/>
  <c r="E23" i="12"/>
  <c r="F27" i="2"/>
  <c r="H13" i="1"/>
  <c r="F40" i="1"/>
  <c r="H22" i="1"/>
  <c r="F11" i="2"/>
  <c r="F19" i="2"/>
  <c r="F37" i="2"/>
  <c r="F51" i="2"/>
  <c r="F79" i="2"/>
  <c r="F64" i="2"/>
  <c r="F12" i="12"/>
  <c r="F6" i="10"/>
  <c r="F6" i="12"/>
  <c r="C56" i="12"/>
  <c r="C61" i="12" s="1"/>
  <c r="B21" i="12"/>
  <c r="G19" i="2"/>
  <c r="G27" i="2"/>
  <c r="I13" i="1"/>
  <c r="G40" i="1"/>
  <c r="I22" i="1"/>
  <c r="G11" i="2"/>
  <c r="G64" i="2"/>
  <c r="G37" i="2"/>
  <c r="G51" i="2"/>
  <c r="G79" i="2"/>
  <c r="G6" i="10"/>
  <c r="G6" i="12"/>
  <c r="G12" i="12"/>
  <c r="D32" i="12"/>
  <c r="N22" i="1"/>
  <c r="F51" i="1"/>
  <c r="F17" i="3"/>
  <c r="F25" i="3"/>
  <c r="F62" i="3"/>
  <c r="I19" i="5"/>
  <c r="I27" i="5"/>
  <c r="I11" i="5"/>
  <c r="F56" i="6"/>
  <c r="F11" i="6"/>
  <c r="F42" i="6"/>
  <c r="I37" i="5"/>
  <c r="I51" i="5"/>
  <c r="I64" i="5"/>
  <c r="F19" i="6"/>
  <c r="I79" i="5"/>
  <c r="F27" i="6"/>
  <c r="I9" i="7"/>
  <c r="I18" i="8"/>
  <c r="I26" i="8"/>
  <c r="F35" i="8"/>
  <c r="I18" i="7"/>
  <c r="I26" i="7"/>
  <c r="F35" i="7"/>
  <c r="F56" i="7"/>
  <c r="F97" i="6"/>
  <c r="F64" i="7"/>
  <c r="F69" i="6"/>
  <c r="F105" i="6"/>
  <c r="F112" i="6"/>
  <c r="I9" i="8"/>
  <c r="F56" i="8"/>
  <c r="F64" i="8"/>
  <c r="F9" i="12"/>
  <c r="F78" i="12"/>
  <c r="D33" i="12"/>
  <c r="F23" i="12"/>
  <c r="C16" i="12"/>
  <c r="L12" i="12"/>
  <c r="E9" i="12"/>
  <c r="D51" i="1"/>
  <c r="L22" i="1"/>
  <c r="D17" i="3"/>
  <c r="D25" i="3"/>
  <c r="G11" i="5"/>
  <c r="G37" i="5"/>
  <c r="D62" i="3"/>
  <c r="G51" i="5"/>
  <c r="G64" i="5"/>
  <c r="D19" i="6"/>
  <c r="G79" i="5"/>
  <c r="D27" i="6"/>
  <c r="G19" i="5"/>
  <c r="G27" i="5"/>
  <c r="D11" i="6"/>
  <c r="D42" i="6"/>
  <c r="D97" i="6"/>
  <c r="D64" i="7"/>
  <c r="D69" i="6"/>
  <c r="D105" i="6"/>
  <c r="D112" i="6"/>
  <c r="G9" i="8"/>
  <c r="D56" i="6"/>
  <c r="G9" i="7"/>
  <c r="G18" i="7"/>
  <c r="G26" i="7"/>
  <c r="D35" i="7"/>
  <c r="D56" i="7"/>
  <c r="D64" i="8"/>
  <c r="J12" i="12"/>
  <c r="D9" i="12"/>
  <c r="D78" i="12"/>
  <c r="G26" i="8"/>
  <c r="G18" i="8"/>
  <c r="D35" i="8"/>
  <c r="D56" i="8"/>
  <c r="C23" i="12"/>
  <c r="I12" i="12"/>
  <c r="F7" i="12"/>
  <c r="E7" i="1"/>
  <c r="B6" i="12"/>
  <c r="F18" i="11"/>
  <c r="I9" i="12" s="1"/>
  <c r="F17" i="11"/>
  <c r="F12" i="11"/>
  <c r="H56" i="8"/>
  <c r="C51" i="1"/>
  <c r="K22" i="1"/>
  <c r="C25" i="3"/>
  <c r="C17" i="3"/>
  <c r="F11" i="5"/>
  <c r="F37" i="5"/>
  <c r="C62" i="3"/>
  <c r="F19" i="5"/>
  <c r="F79" i="5"/>
  <c r="C27" i="6"/>
  <c r="C56" i="6"/>
  <c r="F27" i="5"/>
  <c r="C11" i="6"/>
  <c r="F51" i="5"/>
  <c r="F64" i="5"/>
  <c r="C19" i="6"/>
  <c r="C69" i="6"/>
  <c r="C105" i="6"/>
  <c r="C112" i="6"/>
  <c r="F9" i="8"/>
  <c r="F9" i="7"/>
  <c r="F18" i="8"/>
  <c r="F26" i="8"/>
  <c r="C35" i="8"/>
  <c r="C42" i="6"/>
  <c r="F18" i="7"/>
  <c r="F26" i="7"/>
  <c r="C35" i="7"/>
  <c r="C56" i="7"/>
  <c r="C97" i="6"/>
  <c r="C64" i="7"/>
  <c r="G13" i="1"/>
  <c r="E40" i="1"/>
  <c r="E51" i="2"/>
  <c r="G22" i="1"/>
  <c r="E11" i="2"/>
  <c r="E19" i="2"/>
  <c r="E27" i="2"/>
  <c r="E37" i="2"/>
  <c r="E79" i="2"/>
  <c r="E64" i="2"/>
  <c r="F22" i="1"/>
  <c r="D11" i="2"/>
  <c r="D37" i="2"/>
  <c r="D19" i="2"/>
  <c r="F13" i="1"/>
  <c r="D40" i="1"/>
  <c r="D79" i="2"/>
  <c r="D27" i="2"/>
  <c r="D51" i="2"/>
  <c r="D64" i="2"/>
  <c r="C19" i="2"/>
  <c r="C27" i="2"/>
  <c r="E13" i="1"/>
  <c r="C40" i="1"/>
  <c r="E22" i="1"/>
  <c r="C11" i="2"/>
  <c r="C51" i="2"/>
  <c r="C64" i="2"/>
  <c r="C37" i="2"/>
  <c r="C79" i="2"/>
  <c r="H11" i="2"/>
  <c r="H37" i="2"/>
  <c r="H51" i="1"/>
  <c r="H19" i="2"/>
  <c r="P22" i="1"/>
  <c r="J13" i="1"/>
  <c r="H40" i="1"/>
  <c r="H51" i="2"/>
  <c r="H79" i="2"/>
  <c r="H17" i="3"/>
  <c r="H64" i="2"/>
  <c r="H25" i="3"/>
  <c r="H27" i="2"/>
  <c r="K11" i="5"/>
  <c r="K37" i="5"/>
  <c r="H62" i="3"/>
  <c r="K51" i="5"/>
  <c r="K64" i="5"/>
  <c r="H19" i="6"/>
  <c r="K27" i="5"/>
  <c r="K79" i="5"/>
  <c r="H27" i="6"/>
  <c r="K19" i="5"/>
  <c r="H11" i="6"/>
  <c r="H42" i="6"/>
  <c r="H97" i="6"/>
  <c r="H64" i="7"/>
  <c r="H69" i="6"/>
  <c r="H105" i="6"/>
  <c r="H112" i="6"/>
  <c r="K9" i="8"/>
  <c r="K9" i="7"/>
  <c r="H56" i="6"/>
  <c r="K18" i="7"/>
  <c r="K26" i="7"/>
  <c r="H35" i="7"/>
  <c r="H56" i="7"/>
  <c r="E6" i="10"/>
  <c r="C56" i="8"/>
  <c r="D55" i="12"/>
  <c r="E78" i="1" s="1"/>
  <c r="D54" i="12"/>
  <c r="E73" i="1" s="1"/>
  <c r="C12" i="12"/>
  <c r="H9" i="12"/>
  <c r="D6" i="12"/>
  <c r="H6" i="10"/>
  <c r="D6" i="10"/>
  <c r="I58" i="8"/>
  <c r="H35" i="8"/>
  <c r="E8" i="1"/>
  <c r="C9" i="12"/>
  <c r="B27" i="2"/>
  <c r="D13" i="1"/>
  <c r="B40" i="1"/>
  <c r="D22" i="1"/>
  <c r="B11" i="2"/>
  <c r="B19" i="2"/>
  <c r="B37" i="2"/>
  <c r="B79" i="2"/>
  <c r="B51" i="2"/>
  <c r="B64" i="2"/>
  <c r="C6" i="10"/>
  <c r="H64" i="8"/>
  <c r="B60" i="8"/>
  <c r="K18" i="8"/>
  <c r="H108" i="6"/>
  <c r="C66" i="6"/>
  <c r="H61" i="6"/>
  <c r="I58" i="7"/>
  <c r="B60" i="7"/>
  <c r="D23" i="6"/>
  <c r="H21" i="6"/>
  <c r="C30" i="3"/>
  <c r="G30" i="3"/>
  <c r="E40" i="3"/>
  <c r="E43" i="7" s="1"/>
  <c r="D30" i="3"/>
  <c r="B40" i="3"/>
  <c r="F40" i="3"/>
  <c r="F43" i="7" s="1"/>
  <c r="E30" i="3"/>
  <c r="C40" i="3"/>
  <c r="C43" i="7" s="1"/>
  <c r="G40" i="3"/>
  <c r="G43" i="7" s="1"/>
  <c r="B30" i="3"/>
  <c r="F30" i="3"/>
  <c r="D40" i="3"/>
  <c r="D43" i="7" s="1"/>
  <c r="D33" i="3"/>
  <c r="B43" i="3"/>
  <c r="F43" i="3"/>
  <c r="E33" i="3"/>
  <c r="C43" i="3"/>
  <c r="G43" i="3"/>
  <c r="B33" i="3"/>
  <c r="F33" i="3"/>
  <c r="C33" i="3"/>
  <c r="G33" i="3"/>
  <c r="E43" i="3"/>
  <c r="G44" i="3"/>
  <c r="G43" i="8" s="1"/>
  <c r="D43" i="3"/>
  <c r="D29" i="3"/>
  <c r="B39" i="3"/>
  <c r="F39" i="3"/>
  <c r="E29" i="3"/>
  <c r="C39" i="3"/>
  <c r="G39" i="3"/>
  <c r="B29" i="3"/>
  <c r="F29" i="3"/>
  <c r="D39" i="3"/>
  <c r="C29" i="3"/>
  <c r="G29" i="3"/>
  <c r="E39" i="3"/>
  <c r="C34" i="3"/>
  <c r="G34" i="3"/>
  <c r="E44" i="3"/>
  <c r="E43" i="8" s="1"/>
  <c r="D34" i="3"/>
  <c r="B44" i="3"/>
  <c r="F44" i="3"/>
  <c r="F43" i="8" s="1"/>
  <c r="E34" i="3"/>
  <c r="B34" i="3"/>
  <c r="F34" i="3"/>
  <c r="D44" i="3"/>
  <c r="D43" i="8" s="1"/>
  <c r="B73" i="2"/>
  <c r="B69" i="2"/>
  <c r="C13" i="2"/>
  <c r="G23" i="1"/>
  <c r="F17" i="1"/>
  <c r="B58" i="2"/>
  <c r="C58" i="2"/>
  <c r="C14" i="2"/>
  <c r="B55" i="2"/>
  <c r="F14" i="1"/>
  <c r="B29" i="2"/>
  <c r="C46" i="2"/>
  <c r="C47" i="2" s="1"/>
  <c r="B59" i="2"/>
  <c r="B14" i="2"/>
  <c r="B42" i="2"/>
  <c r="F24" i="1"/>
  <c r="G16" i="1"/>
  <c r="H15" i="1"/>
  <c r="E41" i="2"/>
  <c r="F25" i="1"/>
  <c r="F26" i="1"/>
  <c r="B54" i="2" l="1"/>
  <c r="C69" i="2"/>
  <c r="C54" i="2"/>
  <c r="C21" i="2" s="1"/>
  <c r="D83" i="1"/>
  <c r="D61" i="12"/>
  <c r="K26" i="8"/>
  <c r="H78" i="12"/>
  <c r="I6" i="12"/>
  <c r="N12" i="12"/>
  <c r="H23" i="12"/>
  <c r="D67" i="2"/>
  <c r="D14" i="12"/>
  <c r="BD6" i="15"/>
  <c r="C30" i="2"/>
  <c r="I23" i="6"/>
  <c r="H23" i="6"/>
  <c r="H66" i="6"/>
  <c r="E88" i="1"/>
  <c r="B20" i="10" s="1"/>
  <c r="C74" i="2"/>
  <c r="C43" i="12"/>
  <c r="C13" i="10"/>
  <c r="C44" i="12"/>
  <c r="B21" i="2"/>
  <c r="B56" i="2"/>
  <c r="B10" i="10"/>
  <c r="G54" i="3"/>
  <c r="G39" i="8"/>
  <c r="G47" i="8" s="1"/>
  <c r="E45" i="3"/>
  <c r="E42" i="8"/>
  <c r="E44" i="8" s="1"/>
  <c r="G24" i="1"/>
  <c r="D68" i="2"/>
  <c r="D15" i="12"/>
  <c r="P7" i="15"/>
  <c r="B31" i="2"/>
  <c r="B13" i="10"/>
  <c r="C22" i="2"/>
  <c r="C60" i="2"/>
  <c r="C16" i="10"/>
  <c r="C17" i="10"/>
  <c r="G17" i="1"/>
  <c r="D45" i="2"/>
  <c r="AR6" i="15"/>
  <c r="E54" i="3"/>
  <c r="E39" i="8"/>
  <c r="E47" i="8" s="1"/>
  <c r="G31" i="3"/>
  <c r="G49" i="3"/>
  <c r="G38" i="7"/>
  <c r="H29" i="3"/>
  <c r="B31" i="3"/>
  <c r="I29" i="3"/>
  <c r="B49" i="3"/>
  <c r="B38" i="7"/>
  <c r="B69" i="12"/>
  <c r="F41" i="3"/>
  <c r="F42" i="7"/>
  <c r="F44" i="7" s="1"/>
  <c r="F35" i="3"/>
  <c r="F53" i="3"/>
  <c r="F38" i="8"/>
  <c r="E35" i="3"/>
  <c r="E53" i="3"/>
  <c r="E38" i="8"/>
  <c r="F50" i="3"/>
  <c r="F39" i="7"/>
  <c r="F47" i="7" s="1"/>
  <c r="E50" i="3"/>
  <c r="E39" i="7"/>
  <c r="E47" i="7" s="1"/>
  <c r="B47" i="12"/>
  <c r="B19" i="10"/>
  <c r="G41" i="3"/>
  <c r="G42" i="7"/>
  <c r="G44" i="7" s="1"/>
  <c r="H33" i="3"/>
  <c r="B35" i="3"/>
  <c r="I33" i="3"/>
  <c r="B53" i="3"/>
  <c r="B38" i="8"/>
  <c r="B73" i="12"/>
  <c r="G50" i="3"/>
  <c r="G39" i="7"/>
  <c r="G47" i="7" s="1"/>
  <c r="H60" i="8"/>
  <c r="I60" i="8"/>
  <c r="C47" i="12"/>
  <c r="J22" i="1"/>
  <c r="B51" i="1"/>
  <c r="B17" i="3"/>
  <c r="B25" i="3"/>
  <c r="B62" i="3"/>
  <c r="E19" i="5"/>
  <c r="E27" i="5"/>
  <c r="E11" i="5"/>
  <c r="E37" i="5"/>
  <c r="B56" i="6"/>
  <c r="B11" i="6"/>
  <c r="B42" i="6"/>
  <c r="E51" i="5"/>
  <c r="E64" i="5"/>
  <c r="B19" i="6"/>
  <c r="E79" i="5"/>
  <c r="B27" i="6"/>
  <c r="E9" i="7"/>
  <c r="E18" i="8"/>
  <c r="E26" i="8"/>
  <c r="B35" i="8"/>
  <c r="E18" i="7"/>
  <c r="E26" i="7"/>
  <c r="B35" i="7"/>
  <c r="B56" i="7"/>
  <c r="B97" i="6"/>
  <c r="B64" i="7"/>
  <c r="B69" i="6"/>
  <c r="B105" i="6"/>
  <c r="B112" i="6"/>
  <c r="E9" i="8"/>
  <c r="B56" i="8"/>
  <c r="H6" i="12"/>
  <c r="B64" i="8"/>
  <c r="B9" i="12"/>
  <c r="B78" i="12"/>
  <c r="B23" i="12"/>
  <c r="H12" i="12"/>
  <c r="B5" i="2"/>
  <c r="B5" i="4"/>
  <c r="B5" i="5"/>
  <c r="B5" i="8"/>
  <c r="B5" i="7"/>
  <c r="D73" i="1"/>
  <c r="C19" i="10"/>
  <c r="B48" i="12"/>
  <c r="C54" i="1"/>
  <c r="B65" i="3"/>
  <c r="D9" i="15"/>
  <c r="G14" i="1"/>
  <c r="D40" i="2"/>
  <c r="H6" i="15"/>
  <c r="B22" i="2"/>
  <c r="B60" i="2"/>
  <c r="B16" i="10"/>
  <c r="B17" i="10"/>
  <c r="C31" i="3"/>
  <c r="C49" i="3"/>
  <c r="C38" i="7"/>
  <c r="F45" i="3"/>
  <c r="F42" i="8"/>
  <c r="F44" i="8" s="1"/>
  <c r="G25" i="1"/>
  <c r="D71" i="2"/>
  <c r="D18" i="12"/>
  <c r="AN7" i="15"/>
  <c r="C31" i="2"/>
  <c r="C10" i="10"/>
  <c r="F54" i="3"/>
  <c r="F39" i="8"/>
  <c r="F47" i="8" s="1"/>
  <c r="C54" i="3"/>
  <c r="C39" i="8"/>
  <c r="C47" i="8" s="1"/>
  <c r="D41" i="3"/>
  <c r="D42" i="7"/>
  <c r="D44" i="7" s="1"/>
  <c r="C41" i="3"/>
  <c r="C42" i="7"/>
  <c r="C44" i="7" s="1"/>
  <c r="D31" i="3"/>
  <c r="D49" i="3"/>
  <c r="D38" i="7"/>
  <c r="G35" i="3"/>
  <c r="G53" i="3"/>
  <c r="G38" i="8"/>
  <c r="G45" i="3"/>
  <c r="G42" i="8"/>
  <c r="G44" i="8" s="1"/>
  <c r="I43" i="3"/>
  <c r="B45" i="3"/>
  <c r="H43" i="3"/>
  <c r="B42" i="8"/>
  <c r="C73" i="12"/>
  <c r="I40" i="3"/>
  <c r="H40" i="3"/>
  <c r="B43" i="7"/>
  <c r="C70" i="12"/>
  <c r="C50" i="3"/>
  <c r="C39" i="7"/>
  <c r="C47" i="7" s="1"/>
  <c r="H60" i="7"/>
  <c r="I60" i="7"/>
  <c r="C48" i="12"/>
  <c r="G51" i="1"/>
  <c r="O22" i="1"/>
  <c r="G25" i="3"/>
  <c r="G17" i="3"/>
  <c r="J11" i="5"/>
  <c r="J37" i="5"/>
  <c r="G62" i="3"/>
  <c r="J19" i="5"/>
  <c r="J27" i="5"/>
  <c r="J79" i="5"/>
  <c r="G27" i="6"/>
  <c r="G56" i="6"/>
  <c r="G11" i="6"/>
  <c r="J51" i="5"/>
  <c r="J64" i="5"/>
  <c r="G19" i="6"/>
  <c r="G69" i="6"/>
  <c r="G105" i="6"/>
  <c r="G112" i="6"/>
  <c r="J9" i="8"/>
  <c r="J9" i="7"/>
  <c r="J18" i="8"/>
  <c r="J26" i="8"/>
  <c r="G35" i="8"/>
  <c r="J18" i="7"/>
  <c r="J26" i="7"/>
  <c r="G35" i="7"/>
  <c r="G56" i="7"/>
  <c r="G42" i="6"/>
  <c r="G97" i="6"/>
  <c r="G64" i="7"/>
  <c r="G9" i="12"/>
  <c r="G56" i="8"/>
  <c r="G64" i="8"/>
  <c r="M12" i="12"/>
  <c r="G23" i="12"/>
  <c r="G78" i="12"/>
  <c r="D78" i="1"/>
  <c r="C21" i="12"/>
  <c r="C53" i="1"/>
  <c r="B64" i="3"/>
  <c r="BD8" i="15"/>
  <c r="I15" i="1"/>
  <c r="F41" i="2"/>
  <c r="X6" i="15"/>
  <c r="H39" i="3"/>
  <c r="B41" i="3"/>
  <c r="I39" i="3"/>
  <c r="B42" i="7"/>
  <c r="C69" i="12"/>
  <c r="H30" i="3"/>
  <c r="I30" i="3"/>
  <c r="B50" i="3"/>
  <c r="B39" i="7"/>
  <c r="B70" i="12"/>
  <c r="D70" i="12" s="1"/>
  <c r="I44" i="3"/>
  <c r="H44" i="3"/>
  <c r="B43" i="8"/>
  <c r="C74" i="12"/>
  <c r="G26" i="1"/>
  <c r="D72" i="2"/>
  <c r="BL7" i="15"/>
  <c r="D19" i="12"/>
  <c r="H16" i="1"/>
  <c r="E44" i="2"/>
  <c r="AH6" i="15"/>
  <c r="B47" i="2"/>
  <c r="B15" i="2"/>
  <c r="H23" i="1"/>
  <c r="E67" i="2"/>
  <c r="E14" i="12"/>
  <c r="BF6" i="15"/>
  <c r="C15" i="2"/>
  <c r="B74" i="2"/>
  <c r="H34" i="3"/>
  <c r="I34" i="3"/>
  <c r="B54" i="3"/>
  <c r="B39" i="8"/>
  <c r="B74" i="12"/>
  <c r="D74" i="12" s="1"/>
  <c r="D54" i="3"/>
  <c r="D39" i="8"/>
  <c r="D47" i="8" s="1"/>
  <c r="E41" i="3"/>
  <c r="E42" i="7"/>
  <c r="E44" i="7" s="1"/>
  <c r="F31" i="3"/>
  <c r="F49" i="3"/>
  <c r="F38" i="7"/>
  <c r="E31" i="3"/>
  <c r="E49" i="3"/>
  <c r="E38" i="7"/>
  <c r="D45" i="3"/>
  <c r="D42" i="8"/>
  <c r="D44" i="8" s="1"/>
  <c r="C35" i="3"/>
  <c r="C53" i="3"/>
  <c r="C38" i="8"/>
  <c r="C45" i="3"/>
  <c r="C42" i="8"/>
  <c r="C44" i="8" s="1"/>
  <c r="D35" i="3"/>
  <c r="D53" i="3"/>
  <c r="D38" i="8"/>
  <c r="D50" i="3"/>
  <c r="D39" i="7"/>
  <c r="D47" i="7" s="1"/>
  <c r="E5" i="5"/>
  <c r="E5" i="4"/>
  <c r="B5" i="6"/>
  <c r="E5" i="8"/>
  <c r="E5" i="7"/>
  <c r="I66" i="6"/>
  <c r="D56" i="12"/>
  <c r="E55" i="3" l="1"/>
  <c r="C23" i="2"/>
  <c r="C56" i="2"/>
  <c r="C61" i="2" s="1"/>
  <c r="C9" i="10"/>
  <c r="C20" i="10"/>
  <c r="C55" i="3"/>
  <c r="C40" i="8"/>
  <c r="C45" i="8" s="1"/>
  <c r="C46" i="8"/>
  <c r="C48" i="8" s="1"/>
  <c r="E36" i="3"/>
  <c r="E19" i="3"/>
  <c r="E51" i="3"/>
  <c r="I23" i="1"/>
  <c r="F67" i="2"/>
  <c r="F14" i="12"/>
  <c r="BH6" i="15"/>
  <c r="F44" i="2"/>
  <c r="I16" i="1"/>
  <c r="AJ6" i="15"/>
  <c r="H43" i="8"/>
  <c r="I43" i="8"/>
  <c r="B47" i="7"/>
  <c r="H39" i="7"/>
  <c r="I39" i="7"/>
  <c r="C11" i="3"/>
  <c r="C71" i="12"/>
  <c r="G41" i="2"/>
  <c r="I41" i="2" s="1"/>
  <c r="Z6" i="15"/>
  <c r="B44" i="12"/>
  <c r="D44" i="12" s="1"/>
  <c r="C12" i="10"/>
  <c r="D46" i="7"/>
  <c r="D48" i="7" s="1"/>
  <c r="D40" i="7"/>
  <c r="D45" i="7" s="1"/>
  <c r="C46" i="3"/>
  <c r="C20" i="3"/>
  <c r="C19" i="3"/>
  <c r="C36" i="3"/>
  <c r="C51" i="3"/>
  <c r="D42" i="2"/>
  <c r="D13" i="2"/>
  <c r="D54" i="2"/>
  <c r="H53" i="3"/>
  <c r="I53" i="3"/>
  <c r="H49" i="3"/>
  <c r="I49" i="3"/>
  <c r="G46" i="7"/>
  <c r="G48" i="7" s="1"/>
  <c r="G40" i="7"/>
  <c r="G45" i="7" s="1"/>
  <c r="E45" i="2"/>
  <c r="E14" i="2" s="1"/>
  <c r="H17" i="1"/>
  <c r="AT6" i="15"/>
  <c r="D16" i="12"/>
  <c r="J15" i="1"/>
  <c r="B23" i="2"/>
  <c r="D53" i="1"/>
  <c r="C64" i="3"/>
  <c r="BF8" i="15"/>
  <c r="H45" i="3"/>
  <c r="I45" i="3"/>
  <c r="G40" i="8"/>
  <c r="G45" i="8" s="1"/>
  <c r="G46" i="8"/>
  <c r="G48" i="8" s="1"/>
  <c r="D20" i="12"/>
  <c r="H14" i="1"/>
  <c r="E40" i="2"/>
  <c r="J6" i="15"/>
  <c r="D54" i="1"/>
  <c r="C65" i="3"/>
  <c r="F9" i="15"/>
  <c r="G46" i="3"/>
  <c r="G20" i="3"/>
  <c r="F40" i="8"/>
  <c r="F45" i="8" s="1"/>
  <c r="F46" i="8"/>
  <c r="F48" i="8" s="1"/>
  <c r="F20" i="3"/>
  <c r="F46" i="3"/>
  <c r="D55" i="2"/>
  <c r="D69" i="2"/>
  <c r="D29" i="2"/>
  <c r="B61" i="2"/>
  <c r="D55" i="3"/>
  <c r="F40" i="7"/>
  <c r="F45" i="7" s="1"/>
  <c r="F46" i="7"/>
  <c r="F48" i="7" s="1"/>
  <c r="H39" i="8"/>
  <c r="B47" i="8"/>
  <c r="I39" i="8"/>
  <c r="H26" i="1"/>
  <c r="E72" i="2"/>
  <c r="E19" i="12"/>
  <c r="B8" i="15"/>
  <c r="H42" i="7"/>
  <c r="B44" i="7"/>
  <c r="I42" i="7"/>
  <c r="E40" i="7"/>
  <c r="E45" i="7" s="1"/>
  <c r="E46" i="7"/>
  <c r="E48" i="7" s="1"/>
  <c r="H54" i="3"/>
  <c r="I54" i="3"/>
  <c r="B44" i="5"/>
  <c r="B41" i="5"/>
  <c r="B12" i="7" s="1"/>
  <c r="B66" i="3"/>
  <c r="E81" i="5"/>
  <c r="B99" i="6"/>
  <c r="C12" i="3"/>
  <c r="C75" i="12"/>
  <c r="D19" i="3"/>
  <c r="D21" i="3" s="1"/>
  <c r="D36" i="3"/>
  <c r="D51" i="3"/>
  <c r="D20" i="3"/>
  <c r="D46" i="3"/>
  <c r="D30" i="2"/>
  <c r="D73" i="2"/>
  <c r="D58" i="2"/>
  <c r="C46" i="7"/>
  <c r="C48" i="7" s="1"/>
  <c r="C40" i="7"/>
  <c r="C45" i="7" s="1"/>
  <c r="B12" i="3"/>
  <c r="D73" i="12"/>
  <c r="B75" i="12"/>
  <c r="H35" i="3"/>
  <c r="I35" i="3"/>
  <c r="B55" i="3"/>
  <c r="E40" i="8"/>
  <c r="E45" i="8" s="1"/>
  <c r="E46" i="8"/>
  <c r="E48" i="8" s="1"/>
  <c r="B11" i="3"/>
  <c r="B13" i="3" s="1"/>
  <c r="B71" i="12"/>
  <c r="D69" i="12"/>
  <c r="B36" i="3"/>
  <c r="H31" i="3"/>
  <c r="B19" i="3"/>
  <c r="I31" i="3"/>
  <c r="B51" i="3"/>
  <c r="G19" i="3"/>
  <c r="G36" i="3"/>
  <c r="G51" i="3"/>
  <c r="B12" i="10"/>
  <c r="H24" i="1"/>
  <c r="E68" i="2"/>
  <c r="E55" i="2" s="1"/>
  <c r="E15" i="12"/>
  <c r="E16" i="12" s="1"/>
  <c r="R7" i="15"/>
  <c r="E20" i="3"/>
  <c r="E46" i="3"/>
  <c r="H50" i="3"/>
  <c r="I50" i="3"/>
  <c r="D46" i="8"/>
  <c r="D48" i="8" s="1"/>
  <c r="D40" i="8"/>
  <c r="D45" i="8" s="1"/>
  <c r="F36" i="3"/>
  <c r="F19" i="3"/>
  <c r="F21" i="3" s="1"/>
  <c r="F51" i="3"/>
  <c r="E29" i="2"/>
  <c r="E46" i="2"/>
  <c r="B20" i="3"/>
  <c r="H41" i="3"/>
  <c r="I41" i="3"/>
  <c r="B46" i="3"/>
  <c r="H43" i="7"/>
  <c r="I43" i="7"/>
  <c r="I42" i="8"/>
  <c r="B44" i="8"/>
  <c r="H42" i="8"/>
  <c r="G55" i="3"/>
  <c r="H25" i="1"/>
  <c r="E71" i="2"/>
  <c r="E58" i="2" s="1"/>
  <c r="E18" i="12"/>
  <c r="AP7" i="15"/>
  <c r="E82" i="5"/>
  <c r="B100" i="6"/>
  <c r="D48" i="12"/>
  <c r="B43" i="12"/>
  <c r="D43" i="12" s="1"/>
  <c r="H38" i="8"/>
  <c r="B40" i="8"/>
  <c r="I38" i="8"/>
  <c r="B46" i="8"/>
  <c r="D47" i="12"/>
  <c r="F55" i="3"/>
  <c r="H38" i="7"/>
  <c r="B40" i="7"/>
  <c r="I38" i="7"/>
  <c r="B46" i="7"/>
  <c r="D59" i="2"/>
  <c r="D14" i="2"/>
  <c r="D46" i="2"/>
  <c r="B9" i="10"/>
  <c r="K15" i="1"/>
  <c r="G21" i="3" l="1"/>
  <c r="E20" i="12"/>
  <c r="E21" i="12"/>
  <c r="E59" i="2"/>
  <c r="E60" i="2" s="1"/>
  <c r="C21" i="3"/>
  <c r="B11" i="8"/>
  <c r="I26" i="1"/>
  <c r="F72" i="2"/>
  <c r="D8" i="15"/>
  <c r="F19" i="12"/>
  <c r="D31" i="2"/>
  <c r="E54" i="1"/>
  <c r="D65" i="3"/>
  <c r="H9" i="15"/>
  <c r="D21" i="12"/>
  <c r="E19" i="10"/>
  <c r="D21" i="2"/>
  <c r="D56" i="2"/>
  <c r="D9" i="10"/>
  <c r="D10" i="10"/>
  <c r="C13" i="3"/>
  <c r="G44" i="2"/>
  <c r="AL6" i="15"/>
  <c r="H20" i="3"/>
  <c r="I20" i="3"/>
  <c r="H46" i="7"/>
  <c r="B48" i="7"/>
  <c r="I46" i="7"/>
  <c r="F47" i="3"/>
  <c r="F56" i="3"/>
  <c r="E12" i="10"/>
  <c r="E13" i="10"/>
  <c r="I51" i="3"/>
  <c r="H51" i="3"/>
  <c r="I36" i="3"/>
  <c r="B47" i="3"/>
  <c r="H36" i="3"/>
  <c r="B56" i="3"/>
  <c r="D47" i="3"/>
  <c r="D56" i="3"/>
  <c r="B114" i="6"/>
  <c r="B101" i="6"/>
  <c r="D74" i="2"/>
  <c r="C66" i="3"/>
  <c r="F81" i="5"/>
  <c r="C99" i="6"/>
  <c r="J16" i="1"/>
  <c r="E21" i="3"/>
  <c r="E16" i="10"/>
  <c r="E17" i="10"/>
  <c r="B45" i="8"/>
  <c r="H40" i="8"/>
  <c r="I40" i="8"/>
  <c r="H46" i="3"/>
  <c r="I46" i="3"/>
  <c r="E30" i="2"/>
  <c r="E73" i="2"/>
  <c r="H44" i="8"/>
  <c r="I44" i="8"/>
  <c r="I24" i="1"/>
  <c r="F68" i="2"/>
  <c r="F55" i="2" s="1"/>
  <c r="F15" i="12"/>
  <c r="T7" i="15"/>
  <c r="D11" i="3"/>
  <c r="D71" i="12"/>
  <c r="E83" i="5"/>
  <c r="I44" i="7"/>
  <c r="H44" i="7"/>
  <c r="H47" i="8"/>
  <c r="I47" i="8"/>
  <c r="E13" i="2"/>
  <c r="E15" i="2" s="1"/>
  <c r="E54" i="2"/>
  <c r="E42" i="2"/>
  <c r="E47" i="2" s="1"/>
  <c r="E53" i="1"/>
  <c r="D64" i="3"/>
  <c r="BH8" i="15"/>
  <c r="D15" i="2"/>
  <c r="H41" i="2"/>
  <c r="K16" i="1"/>
  <c r="E47" i="3"/>
  <c r="E56" i="3"/>
  <c r="D19" i="10"/>
  <c r="D20" i="10"/>
  <c r="I40" i="7"/>
  <c r="B45" i="7"/>
  <c r="H40" i="7"/>
  <c r="H46" i="8"/>
  <c r="B48" i="8"/>
  <c r="I46" i="8"/>
  <c r="B115" i="6"/>
  <c r="I25" i="1"/>
  <c r="F71" i="2"/>
  <c r="F18" i="12"/>
  <c r="AR7" i="15"/>
  <c r="E69" i="2"/>
  <c r="G47" i="3"/>
  <c r="G56" i="3"/>
  <c r="H19" i="3"/>
  <c r="B21" i="3"/>
  <c r="I19" i="3"/>
  <c r="B76" i="12"/>
  <c r="I55" i="3"/>
  <c r="H55" i="3"/>
  <c r="D12" i="3"/>
  <c r="D75" i="12"/>
  <c r="D22" i="2"/>
  <c r="D60" i="2"/>
  <c r="D16" i="10"/>
  <c r="D17" i="10"/>
  <c r="D12" i="10"/>
  <c r="D13" i="10"/>
  <c r="F82" i="5"/>
  <c r="C100" i="6"/>
  <c r="C115" i="6" s="1"/>
  <c r="C120" i="6" s="1"/>
  <c r="I14" i="1"/>
  <c r="F40" i="2"/>
  <c r="L6" i="15"/>
  <c r="I17" i="1"/>
  <c r="F45" i="2"/>
  <c r="F46" i="2" s="1"/>
  <c r="AV6" i="15"/>
  <c r="B45" i="5"/>
  <c r="B12" i="8" s="1"/>
  <c r="J17" i="1"/>
  <c r="D47" i="2"/>
  <c r="C47" i="3"/>
  <c r="C56" i="3"/>
  <c r="C76" i="12"/>
  <c r="H47" i="7"/>
  <c r="I47" i="7"/>
  <c r="J23" i="1"/>
  <c r="G67" i="2"/>
  <c r="G14" i="12"/>
  <c r="BJ6" i="15"/>
  <c r="E22" i="2" l="1"/>
  <c r="F20" i="12"/>
  <c r="E20" i="10"/>
  <c r="E74" i="2"/>
  <c r="F69" i="2"/>
  <c r="F29" i="2"/>
  <c r="F53" i="1"/>
  <c r="E64" i="3"/>
  <c r="BJ8" i="15"/>
  <c r="D13" i="3"/>
  <c r="J24" i="1"/>
  <c r="G68" i="2"/>
  <c r="G69" i="2" s="1"/>
  <c r="G15" i="12"/>
  <c r="V7" i="15"/>
  <c r="F16" i="12"/>
  <c r="J26" i="1"/>
  <c r="G72" i="2"/>
  <c r="G19" i="12"/>
  <c r="F8" i="15"/>
  <c r="B14" i="5"/>
  <c r="B61" i="4"/>
  <c r="H67" i="2"/>
  <c r="I67" i="2"/>
  <c r="G45" i="2"/>
  <c r="H45" i="2" s="1"/>
  <c r="AX6" i="15"/>
  <c r="K17" i="1"/>
  <c r="F13" i="2"/>
  <c r="F42" i="2"/>
  <c r="F54" i="2"/>
  <c r="I21" i="3"/>
  <c r="H21" i="3"/>
  <c r="F30" i="2"/>
  <c r="F31" i="2" s="1"/>
  <c r="F73" i="2"/>
  <c r="F74" i="2" s="1"/>
  <c r="B120" i="6"/>
  <c r="E31" i="2"/>
  <c r="H45" i="8"/>
  <c r="I48" i="8"/>
  <c r="I45" i="8"/>
  <c r="H48" i="8"/>
  <c r="C114" i="6"/>
  <c r="C101" i="6"/>
  <c r="I47" i="3"/>
  <c r="H56" i="3"/>
  <c r="I56" i="3"/>
  <c r="H47" i="3"/>
  <c r="D61" i="2"/>
  <c r="B13" i="8"/>
  <c r="F59" i="2"/>
  <c r="F58" i="2"/>
  <c r="F83" i="5"/>
  <c r="B119" i="6"/>
  <c r="B116" i="6"/>
  <c r="D23" i="2"/>
  <c r="G82" i="5"/>
  <c r="D100" i="6"/>
  <c r="B46" i="5"/>
  <c r="G16" i="12"/>
  <c r="K23" i="1"/>
  <c r="E67" i="5"/>
  <c r="H14" i="12"/>
  <c r="BL6" i="15"/>
  <c r="G40" i="2"/>
  <c r="N6" i="15"/>
  <c r="B40" i="5"/>
  <c r="J14" i="1"/>
  <c r="J25" i="1"/>
  <c r="G71" i="2"/>
  <c r="G58" i="2" s="1"/>
  <c r="G18" i="12"/>
  <c r="G20" i="12" s="1"/>
  <c r="AT7" i="15"/>
  <c r="H45" i="7"/>
  <c r="I48" i="7"/>
  <c r="I45" i="7"/>
  <c r="H48" i="7"/>
  <c r="K14" i="1"/>
  <c r="D66" i="3"/>
  <c r="G81" i="5"/>
  <c r="D99" i="6"/>
  <c r="E56" i="2"/>
  <c r="E61" i="2" s="1"/>
  <c r="E21" i="2"/>
  <c r="E23" i="2" s="1"/>
  <c r="E9" i="10"/>
  <c r="E10" i="10"/>
  <c r="D76" i="12"/>
  <c r="F12" i="10"/>
  <c r="F13" i="10"/>
  <c r="F14" i="2"/>
  <c r="G14" i="2"/>
  <c r="H44" i="2"/>
  <c r="I44" i="2"/>
  <c r="F54" i="1"/>
  <c r="E65" i="3"/>
  <c r="J9" i="15"/>
  <c r="B13" i="4"/>
  <c r="I40" i="2"/>
  <c r="G46" i="2" l="1"/>
  <c r="I46" i="2" s="1"/>
  <c r="I45" i="2"/>
  <c r="H71" i="2"/>
  <c r="H69" i="2"/>
  <c r="G21" i="12"/>
  <c r="G29" i="2"/>
  <c r="H29" i="2" s="1"/>
  <c r="K25" i="1"/>
  <c r="E71" i="5"/>
  <c r="H18" i="12"/>
  <c r="AV7" i="15"/>
  <c r="G13" i="2"/>
  <c r="I13" i="2" s="1"/>
  <c r="G54" i="2"/>
  <c r="H54" i="2" s="1"/>
  <c r="G42" i="2"/>
  <c r="G47" i="2" s="1"/>
  <c r="H40" i="2"/>
  <c r="B121" i="6"/>
  <c r="F15" i="2"/>
  <c r="F21" i="12"/>
  <c r="G53" i="1"/>
  <c r="F64" i="3"/>
  <c r="BL8" i="15"/>
  <c r="I72" i="2"/>
  <c r="B66" i="4"/>
  <c r="H72" i="2"/>
  <c r="G16" i="10"/>
  <c r="G17" i="10"/>
  <c r="G83" i="5"/>
  <c r="B13" i="5"/>
  <c r="B15" i="5" s="1"/>
  <c r="B42" i="5"/>
  <c r="B47" i="5" s="1"/>
  <c r="B12" i="4"/>
  <c r="B14" i="4" s="1"/>
  <c r="B11" i="7"/>
  <c r="B13" i="7" s="1"/>
  <c r="L23" i="1"/>
  <c r="F67" i="5"/>
  <c r="I14" i="12"/>
  <c r="B7" i="15"/>
  <c r="D115" i="6"/>
  <c r="F22" i="2"/>
  <c r="F60" i="2"/>
  <c r="F16" i="10"/>
  <c r="F17" i="10"/>
  <c r="E85" i="1"/>
  <c r="H58" i="2"/>
  <c r="B40" i="4"/>
  <c r="D85" i="1"/>
  <c r="H17" i="10"/>
  <c r="I58" i="2"/>
  <c r="H16" i="10"/>
  <c r="F19" i="10"/>
  <c r="F20" i="10"/>
  <c r="C119" i="6"/>
  <c r="C116" i="6"/>
  <c r="C121" i="6" s="1"/>
  <c r="F21" i="2"/>
  <c r="F56" i="2"/>
  <c r="F9" i="10"/>
  <c r="F10" i="10"/>
  <c r="B67" i="5"/>
  <c r="B28" i="7"/>
  <c r="K26" i="1"/>
  <c r="E72" i="5"/>
  <c r="H19" i="12"/>
  <c r="H8" i="15"/>
  <c r="I68" i="2"/>
  <c r="G55" i="2"/>
  <c r="B62" i="4"/>
  <c r="B63" i="4" s="1"/>
  <c r="H68" i="2"/>
  <c r="H46" i="2"/>
  <c r="D114" i="6"/>
  <c r="D101" i="6"/>
  <c r="E28" i="7"/>
  <c r="H82" i="5"/>
  <c r="E100" i="6"/>
  <c r="G54" i="1"/>
  <c r="H54" i="1" s="1"/>
  <c r="F65" i="3"/>
  <c r="L9" i="15"/>
  <c r="H14" i="2"/>
  <c r="I14" i="2"/>
  <c r="G73" i="2"/>
  <c r="I73" i="2" s="1"/>
  <c r="G30" i="2"/>
  <c r="H30" i="2" s="1"/>
  <c r="I71" i="2"/>
  <c r="B65" i="4"/>
  <c r="F47" i="2"/>
  <c r="I42" i="2"/>
  <c r="H42" i="2"/>
  <c r="G59" i="2"/>
  <c r="I59" i="2" s="1"/>
  <c r="I29" i="2"/>
  <c r="I69" i="2"/>
  <c r="K24" i="1"/>
  <c r="E68" i="5"/>
  <c r="E29" i="5" s="1"/>
  <c r="H15" i="12"/>
  <c r="H16" i="12" s="1"/>
  <c r="X7" i="15"/>
  <c r="E66" i="3"/>
  <c r="H81" i="5"/>
  <c r="E99" i="6"/>
  <c r="F23" i="2" l="1"/>
  <c r="G31" i="2"/>
  <c r="I31" i="2" s="1"/>
  <c r="E69" i="5"/>
  <c r="L26" i="1"/>
  <c r="F72" i="5"/>
  <c r="F29" i="8" s="1"/>
  <c r="I19" i="12"/>
  <c r="J8" i="15"/>
  <c r="E115" i="6"/>
  <c r="E120" i="6" s="1"/>
  <c r="B68" i="5"/>
  <c r="B29" i="5" s="1"/>
  <c r="B29" i="7"/>
  <c r="B30" i="7" s="1"/>
  <c r="D90" i="1"/>
  <c r="H20" i="10"/>
  <c r="B53" i="4"/>
  <c r="B58" i="5"/>
  <c r="B20" i="8"/>
  <c r="G22" i="2"/>
  <c r="I22" i="2" s="1"/>
  <c r="B72" i="5"/>
  <c r="B29" i="8"/>
  <c r="F66" i="3"/>
  <c r="I81" i="5"/>
  <c r="F99" i="6"/>
  <c r="G74" i="2"/>
  <c r="I30" i="2"/>
  <c r="L24" i="1"/>
  <c r="F68" i="5"/>
  <c r="F29" i="7" s="1"/>
  <c r="I15" i="12"/>
  <c r="I16" i="12" s="1"/>
  <c r="Z7" i="15"/>
  <c r="G12" i="10"/>
  <c r="G13" i="10"/>
  <c r="H13" i="10"/>
  <c r="I55" i="2"/>
  <c r="H12" i="10"/>
  <c r="B37" i="4"/>
  <c r="E80" i="1"/>
  <c r="H55" i="2"/>
  <c r="D80" i="1"/>
  <c r="B69" i="5"/>
  <c r="B41" i="4"/>
  <c r="B42" i="4" s="1"/>
  <c r="D120" i="6"/>
  <c r="F29" i="5"/>
  <c r="F28" i="7"/>
  <c r="G64" i="3"/>
  <c r="I64" i="3" s="1"/>
  <c r="B9" i="15"/>
  <c r="I53" i="1"/>
  <c r="H53" i="1"/>
  <c r="G21" i="2"/>
  <c r="G56" i="2"/>
  <c r="I56" i="2" s="1"/>
  <c r="G9" i="10"/>
  <c r="G10" i="10"/>
  <c r="D75" i="1"/>
  <c r="H9" i="10"/>
  <c r="E75" i="1"/>
  <c r="I54" i="2"/>
  <c r="B36" i="4"/>
  <c r="H10" i="10"/>
  <c r="H20" i="12"/>
  <c r="H21" i="12" s="1"/>
  <c r="H73" i="2"/>
  <c r="G19" i="10"/>
  <c r="G20" i="10"/>
  <c r="G65" i="3"/>
  <c r="H65" i="3" s="1"/>
  <c r="N9" i="15"/>
  <c r="I54" i="1"/>
  <c r="E101" i="6"/>
  <c r="E114" i="6"/>
  <c r="B27" i="4"/>
  <c r="B67" i="4"/>
  <c r="B68" i="4" s="1"/>
  <c r="B71" i="5"/>
  <c r="B28" i="8"/>
  <c r="B30" i="8" s="1"/>
  <c r="D116" i="6"/>
  <c r="D121" i="6" s="1"/>
  <c r="D119" i="6"/>
  <c r="H83" i="5"/>
  <c r="E29" i="7"/>
  <c r="E30" i="7" s="1"/>
  <c r="H47" i="2"/>
  <c r="I47" i="2"/>
  <c r="I82" i="5"/>
  <c r="F100" i="6"/>
  <c r="F115" i="6" s="1"/>
  <c r="F120" i="6" s="1"/>
  <c r="E29" i="8"/>
  <c r="B26" i="4"/>
  <c r="F61" i="2"/>
  <c r="H59" i="2"/>
  <c r="E84" i="1"/>
  <c r="C89" i="3"/>
  <c r="H31" i="2"/>
  <c r="M23" i="1"/>
  <c r="G67" i="5"/>
  <c r="J14" i="12"/>
  <c r="D7" i="15"/>
  <c r="I15" i="2"/>
  <c r="G15" i="2"/>
  <c r="H15" i="2" s="1"/>
  <c r="H13" i="2"/>
  <c r="E30" i="5"/>
  <c r="E31" i="5" s="1"/>
  <c r="E73" i="5"/>
  <c r="E28" i="8"/>
  <c r="I65" i="3"/>
  <c r="H19" i="10"/>
  <c r="E90" i="1"/>
  <c r="D84" i="1"/>
  <c r="B89" i="3"/>
  <c r="I21" i="2"/>
  <c r="G60" i="2"/>
  <c r="H60" i="2" s="1"/>
  <c r="L25" i="1"/>
  <c r="F71" i="5"/>
  <c r="I18" i="12"/>
  <c r="I20" i="12" s="1"/>
  <c r="AX7" i="15"/>
  <c r="H22" i="2" l="1"/>
  <c r="G23" i="2"/>
  <c r="I23" i="2" s="1"/>
  <c r="H21" i="2"/>
  <c r="F30" i="7"/>
  <c r="B28" i="4"/>
  <c r="F69" i="5"/>
  <c r="I21" i="12"/>
  <c r="E89" i="1"/>
  <c r="C93" i="3"/>
  <c r="E30" i="8"/>
  <c r="G28" i="7"/>
  <c r="N23" i="1"/>
  <c r="H67" i="5"/>
  <c r="K14" i="12"/>
  <c r="F7" i="15"/>
  <c r="G61" i="2"/>
  <c r="H61" i="2" s="1"/>
  <c r="H56" i="2"/>
  <c r="I60" i="2"/>
  <c r="D79" i="1"/>
  <c r="B84" i="3"/>
  <c r="H74" i="2"/>
  <c r="I74" i="2"/>
  <c r="I83" i="5"/>
  <c r="M26" i="1"/>
  <c r="G72" i="5"/>
  <c r="L8" i="15"/>
  <c r="J19" i="12"/>
  <c r="C88" i="3"/>
  <c r="C115" i="12"/>
  <c r="J10" i="15"/>
  <c r="B38" i="4"/>
  <c r="B43" i="4" s="1"/>
  <c r="B49" i="4"/>
  <c r="B19" i="4"/>
  <c r="B54" i="5"/>
  <c r="B20" i="7"/>
  <c r="D74" i="1"/>
  <c r="B80" i="3"/>
  <c r="B54" i="4"/>
  <c r="B59" i="5"/>
  <c r="B22" i="5" s="1"/>
  <c r="B21" i="8"/>
  <c r="B22" i="8" s="1"/>
  <c r="M24" i="1"/>
  <c r="G68" i="5"/>
  <c r="J15" i="12"/>
  <c r="J16" i="12" s="1"/>
  <c r="AB7" i="15"/>
  <c r="F30" i="5"/>
  <c r="F73" i="5"/>
  <c r="F28" i="8"/>
  <c r="F30" i="8" s="1"/>
  <c r="B88" i="3"/>
  <c r="B115" i="12"/>
  <c r="H10" i="15"/>
  <c r="E116" i="6"/>
  <c r="E119" i="6"/>
  <c r="J82" i="5"/>
  <c r="G100" i="6"/>
  <c r="G115" i="6" s="1"/>
  <c r="G120" i="6" s="1"/>
  <c r="G66" i="3"/>
  <c r="H66" i="3" s="1"/>
  <c r="J81" i="5"/>
  <c r="G99" i="6"/>
  <c r="E79" i="1"/>
  <c r="C84" i="3"/>
  <c r="H64" i="3"/>
  <c r="B20" i="4"/>
  <c r="D89" i="1"/>
  <c r="B93" i="3"/>
  <c r="H23" i="2"/>
  <c r="M25" i="1"/>
  <c r="G71" i="5"/>
  <c r="AZ7" i="15"/>
  <c r="J18" i="12"/>
  <c r="J20" i="12" s="1"/>
  <c r="B30" i="5"/>
  <c r="B31" i="5" s="1"/>
  <c r="B73" i="5"/>
  <c r="E74" i="1"/>
  <c r="C80" i="3"/>
  <c r="B74" i="5"/>
  <c r="B50" i="4"/>
  <c r="B55" i="5"/>
  <c r="B21" i="7"/>
  <c r="F114" i="6"/>
  <c r="F101" i="6"/>
  <c r="H100" i="6"/>
  <c r="B55" i="4"/>
  <c r="E74" i="5"/>
  <c r="J21" i="12" l="1"/>
  <c r="I120" i="6"/>
  <c r="I100" i="6"/>
  <c r="E121" i="6"/>
  <c r="B21" i="4"/>
  <c r="B95" i="12"/>
  <c r="F95" i="12"/>
  <c r="D95" i="12"/>
  <c r="G95" i="12"/>
  <c r="C95" i="12"/>
  <c r="E95" i="12"/>
  <c r="N26" i="1"/>
  <c r="H72" i="5"/>
  <c r="H29" i="8" s="1"/>
  <c r="K19" i="12"/>
  <c r="N8" i="15"/>
  <c r="I66" i="3"/>
  <c r="G30" i="5"/>
  <c r="G73" i="5"/>
  <c r="G28" i="8"/>
  <c r="G114" i="6"/>
  <c r="G101" i="6"/>
  <c r="I101" i="6" s="1"/>
  <c r="I99" i="6"/>
  <c r="N25" i="1"/>
  <c r="H71" i="5"/>
  <c r="K18" i="12"/>
  <c r="BB7" i="15"/>
  <c r="B92" i="3"/>
  <c r="B116" i="12"/>
  <c r="T10" i="15"/>
  <c r="C83" i="3"/>
  <c r="C113" i="12"/>
  <c r="BJ9" i="15"/>
  <c r="J83" i="5"/>
  <c r="K83" i="5" s="1"/>
  <c r="K81" i="5"/>
  <c r="L81" i="5"/>
  <c r="B60" i="5"/>
  <c r="G29" i="7"/>
  <c r="G30" i="7" s="1"/>
  <c r="B79" i="3"/>
  <c r="B112" i="12"/>
  <c r="AV9" i="15"/>
  <c r="B51" i="4"/>
  <c r="B56" i="4" s="1"/>
  <c r="H120" i="6"/>
  <c r="I61" i="2"/>
  <c r="H28" i="7"/>
  <c r="G69" i="5"/>
  <c r="C79" i="3"/>
  <c r="C112" i="12"/>
  <c r="AX9" i="15"/>
  <c r="K82" i="5"/>
  <c r="L82" i="5"/>
  <c r="E85" i="12"/>
  <c r="C85" i="12"/>
  <c r="G85" i="12"/>
  <c r="B85" i="12"/>
  <c r="D85" i="12"/>
  <c r="F85" i="12"/>
  <c r="N24" i="1"/>
  <c r="H68" i="5"/>
  <c r="H29" i="7" s="1"/>
  <c r="AD7" i="15"/>
  <c r="K15" i="12"/>
  <c r="K16" i="12" s="1"/>
  <c r="I115" i="6"/>
  <c r="B22" i="7"/>
  <c r="F74" i="5"/>
  <c r="O23" i="1"/>
  <c r="I67" i="5"/>
  <c r="L14" i="12"/>
  <c r="H7" i="15"/>
  <c r="P23" i="1"/>
  <c r="G29" i="5"/>
  <c r="F119" i="6"/>
  <c r="F116" i="6"/>
  <c r="F121" i="6" s="1"/>
  <c r="H119" i="6"/>
  <c r="I119" i="6"/>
  <c r="I114" i="6"/>
  <c r="H114" i="6"/>
  <c r="H99" i="6"/>
  <c r="H101" i="6"/>
  <c r="H115" i="6"/>
  <c r="F31" i="5"/>
  <c r="B56" i="5"/>
  <c r="B61" i="5" s="1"/>
  <c r="B21" i="5"/>
  <c r="B23" i="5" s="1"/>
  <c r="G29" i="8"/>
  <c r="B83" i="3"/>
  <c r="BH9" i="15"/>
  <c r="B113" i="12"/>
  <c r="C92" i="3"/>
  <c r="V10" i="15"/>
  <c r="C116" i="12"/>
  <c r="L83" i="5" l="1"/>
  <c r="H69" i="5"/>
  <c r="A18" i="14"/>
  <c r="G105" i="12"/>
  <c r="J58" i="5" s="1"/>
  <c r="E86" i="12"/>
  <c r="E87" i="12" s="1"/>
  <c r="C86" i="12"/>
  <c r="G86" i="12"/>
  <c r="G87" i="12" s="1"/>
  <c r="B86" i="12"/>
  <c r="B87" i="12" s="1"/>
  <c r="D86" i="12"/>
  <c r="F86" i="12"/>
  <c r="F87" i="12" s="1"/>
  <c r="H73" i="5"/>
  <c r="H30" i="5"/>
  <c r="H28" i="8"/>
  <c r="G30" i="8"/>
  <c r="B14" i="14"/>
  <c r="H95" i="12"/>
  <c r="B13" i="14"/>
  <c r="O24" i="1"/>
  <c r="I68" i="5"/>
  <c r="I69" i="5" s="1"/>
  <c r="L15" i="12"/>
  <c r="L16" i="12" s="1"/>
  <c r="AF7" i="15"/>
  <c r="B96" i="12"/>
  <c r="F96" i="12"/>
  <c r="B23" i="14" s="1"/>
  <c r="D96" i="12"/>
  <c r="B21" i="14" s="1"/>
  <c r="G96" i="12"/>
  <c r="B24" i="14" s="1"/>
  <c r="C96" i="12"/>
  <c r="B20" i="14" s="1"/>
  <c r="E96" i="12"/>
  <c r="B22" i="14" s="1"/>
  <c r="G31" i="5"/>
  <c r="F105" i="12"/>
  <c r="I58" i="5" s="1"/>
  <c r="A17" i="14"/>
  <c r="A14" i="14"/>
  <c r="C105" i="12"/>
  <c r="F58" i="5" s="1"/>
  <c r="G74" i="5"/>
  <c r="H29" i="5"/>
  <c r="C92" i="12"/>
  <c r="B8" i="14" s="1"/>
  <c r="G92" i="12"/>
  <c r="B12" i="14" s="1"/>
  <c r="E92" i="12"/>
  <c r="B10" i="14" s="1"/>
  <c r="D92" i="12"/>
  <c r="B9" i="14" s="1"/>
  <c r="F92" i="12"/>
  <c r="B11" i="14" s="1"/>
  <c r="B92" i="12"/>
  <c r="O25" i="1"/>
  <c r="I71" i="5"/>
  <c r="L18" i="12"/>
  <c r="BD7" i="15"/>
  <c r="G119" i="6"/>
  <c r="G116" i="6"/>
  <c r="I116" i="6" s="1"/>
  <c r="G97" i="12"/>
  <c r="B18" i="14"/>
  <c r="B82" i="12"/>
  <c r="F82" i="12"/>
  <c r="D82" i="12"/>
  <c r="E82" i="12"/>
  <c r="G82" i="12"/>
  <c r="C82" i="12"/>
  <c r="D105" i="12"/>
  <c r="G58" i="5" s="1"/>
  <c r="A15" i="14"/>
  <c r="D87" i="12"/>
  <c r="E105" i="12"/>
  <c r="H58" i="5" s="1"/>
  <c r="A16" i="14"/>
  <c r="C91" i="12"/>
  <c r="G91" i="12"/>
  <c r="E91" i="12"/>
  <c r="F91" i="12"/>
  <c r="B91" i="12"/>
  <c r="D91" i="12"/>
  <c r="B81" i="12"/>
  <c r="F81" i="12"/>
  <c r="D81" i="12"/>
  <c r="E81" i="12"/>
  <c r="G81" i="12"/>
  <c r="C81" i="12"/>
  <c r="O26" i="1"/>
  <c r="I72" i="5"/>
  <c r="P8" i="15"/>
  <c r="L19" i="12"/>
  <c r="B15" i="14"/>
  <c r="I28" i="7"/>
  <c r="J67" i="5"/>
  <c r="L67" i="5" s="1"/>
  <c r="M14" i="12"/>
  <c r="J7" i="15"/>
  <c r="Q23" i="1"/>
  <c r="B105" i="12"/>
  <c r="A13" i="14"/>
  <c r="H85" i="12"/>
  <c r="H30" i="7"/>
  <c r="K20" i="12"/>
  <c r="K21" i="12" s="1"/>
  <c r="B16" i="14"/>
  <c r="F97" i="12"/>
  <c r="B17" i="14"/>
  <c r="H31" i="5" l="1"/>
  <c r="H74" i="5"/>
  <c r="D97" i="12"/>
  <c r="I29" i="5"/>
  <c r="I31" i="5" s="1"/>
  <c r="E97" i="12"/>
  <c r="D107" i="12"/>
  <c r="I29" i="8"/>
  <c r="C93" i="12"/>
  <c r="B2" i="14"/>
  <c r="G102" i="12"/>
  <c r="J55" i="5" s="1"/>
  <c r="A12" i="14"/>
  <c r="H82" i="12"/>
  <c r="A7" i="14"/>
  <c r="B102" i="12"/>
  <c r="G121" i="6"/>
  <c r="H116" i="6"/>
  <c r="I30" i="5"/>
  <c r="I73" i="5"/>
  <c r="I74" i="5" s="1"/>
  <c r="I28" i="8"/>
  <c r="I30" i="8" s="1"/>
  <c r="F107" i="12"/>
  <c r="F106" i="12"/>
  <c r="I59" i="5" s="1"/>
  <c r="I60" i="5" s="1"/>
  <c r="A23" i="14"/>
  <c r="C106" i="12"/>
  <c r="F59" i="5" s="1"/>
  <c r="A20" i="14"/>
  <c r="B93" i="12"/>
  <c r="H91" i="12"/>
  <c r="B1" i="14"/>
  <c r="N14" i="12"/>
  <c r="J72" i="5"/>
  <c r="J29" i="8" s="1"/>
  <c r="M19" i="12"/>
  <c r="N19" i="12" s="1"/>
  <c r="R8" i="15"/>
  <c r="P26" i="1"/>
  <c r="Q26" i="1"/>
  <c r="C101" i="12"/>
  <c r="F54" i="5" s="1"/>
  <c r="A2" i="14"/>
  <c r="C83" i="12"/>
  <c r="F83" i="12"/>
  <c r="A5" i="14"/>
  <c r="F101" i="12"/>
  <c r="I54" i="5" s="1"/>
  <c r="B5" i="14"/>
  <c r="F93" i="12"/>
  <c r="F98" i="12" s="1"/>
  <c r="E102" i="12"/>
  <c r="H55" i="5" s="1"/>
  <c r="A10" i="14"/>
  <c r="J71" i="5"/>
  <c r="M18" i="12"/>
  <c r="BF7" i="15"/>
  <c r="Q25" i="1"/>
  <c r="P25" i="1"/>
  <c r="F22" i="5"/>
  <c r="F60" i="5"/>
  <c r="F44" i="5"/>
  <c r="F20" i="8"/>
  <c r="I29" i="7"/>
  <c r="I30" i="7" s="1"/>
  <c r="C97" i="12"/>
  <c r="H30" i="8"/>
  <c r="D106" i="12"/>
  <c r="G59" i="5" s="1"/>
  <c r="G22" i="5" s="1"/>
  <c r="A21" i="14"/>
  <c r="E106" i="12"/>
  <c r="H59" i="5" s="1"/>
  <c r="H60" i="5" s="1"/>
  <c r="A22" i="14"/>
  <c r="G107" i="12"/>
  <c r="J28" i="7"/>
  <c r="L28" i="7" s="1"/>
  <c r="K67" i="5"/>
  <c r="E61" i="4"/>
  <c r="E93" i="12"/>
  <c r="E98" i="12" s="1"/>
  <c r="B4" i="14"/>
  <c r="G44" i="5"/>
  <c r="G20" i="8"/>
  <c r="B7" i="14"/>
  <c r="H92" i="12"/>
  <c r="I44" i="5"/>
  <c r="I20" i="8"/>
  <c r="H96" i="12"/>
  <c r="B19" i="14"/>
  <c r="J68" i="5"/>
  <c r="K68" i="5" s="1"/>
  <c r="M15" i="12"/>
  <c r="N15" i="12" s="1"/>
  <c r="AH7" i="15"/>
  <c r="Q24" i="1"/>
  <c r="P24" i="1"/>
  <c r="B106" i="12"/>
  <c r="A19" i="14"/>
  <c r="H86" i="12"/>
  <c r="D83" i="12"/>
  <c r="A3" i="14"/>
  <c r="D101" i="12"/>
  <c r="G54" i="5" s="1"/>
  <c r="E53" i="4"/>
  <c r="E58" i="5"/>
  <c r="H105" i="12"/>
  <c r="G101" i="12"/>
  <c r="J54" i="5" s="1"/>
  <c r="G83" i="12"/>
  <c r="A6" i="14"/>
  <c r="B83" i="12"/>
  <c r="H81" i="12"/>
  <c r="A1" i="14"/>
  <c r="AB5" i="15" s="1"/>
  <c r="B101" i="12"/>
  <c r="H22" i="5"/>
  <c r="H44" i="5"/>
  <c r="H20" i="8"/>
  <c r="A9" i="14"/>
  <c r="D102" i="12"/>
  <c r="G55" i="5" s="1"/>
  <c r="I121" i="6"/>
  <c r="H121" i="6"/>
  <c r="E101" i="12"/>
  <c r="H54" i="5" s="1"/>
  <c r="E83" i="12"/>
  <c r="A4" i="14"/>
  <c r="D93" i="12"/>
  <c r="D98" i="12" s="1"/>
  <c r="B3" i="14"/>
  <c r="G93" i="12"/>
  <c r="G98" i="12" s="1"/>
  <c r="B6" i="14"/>
  <c r="E107" i="12"/>
  <c r="C102" i="12"/>
  <c r="F55" i="5" s="1"/>
  <c r="A8" i="14"/>
  <c r="A11" i="14"/>
  <c r="F102" i="12"/>
  <c r="I55" i="5" s="1"/>
  <c r="L20" i="12"/>
  <c r="L21" i="12" s="1"/>
  <c r="C87" i="12"/>
  <c r="C107" i="12" s="1"/>
  <c r="B97" i="12"/>
  <c r="G106" i="12"/>
  <c r="J59" i="5" s="1"/>
  <c r="A24" i="14"/>
  <c r="J44" i="5"/>
  <c r="J20" i="8"/>
  <c r="I22" i="5" l="1"/>
  <c r="H97" i="12"/>
  <c r="H87" i="12"/>
  <c r="J69" i="5"/>
  <c r="G88" i="12"/>
  <c r="G103" i="12"/>
  <c r="G45" i="5"/>
  <c r="G46" i="5" s="1"/>
  <c r="G21" i="8"/>
  <c r="G22" i="8" s="1"/>
  <c r="J30" i="5"/>
  <c r="L30" i="5" s="1"/>
  <c r="J73" i="5"/>
  <c r="J74" i="5" s="1"/>
  <c r="K74" i="5" s="1"/>
  <c r="J28" i="8"/>
  <c r="K71" i="5"/>
  <c r="E65" i="4"/>
  <c r="L71" i="5"/>
  <c r="C88" i="12"/>
  <c r="C103" i="12"/>
  <c r="E50" i="4"/>
  <c r="E55" i="5"/>
  <c r="H102" i="12"/>
  <c r="J41" i="5"/>
  <c r="J21" i="7"/>
  <c r="K72" i="5"/>
  <c r="G41" i="5"/>
  <c r="G21" i="7"/>
  <c r="J21" i="5"/>
  <c r="J40" i="5"/>
  <c r="J56" i="5"/>
  <c r="J20" i="7"/>
  <c r="J22" i="7" s="1"/>
  <c r="G56" i="5"/>
  <c r="G21" i="5"/>
  <c r="G23" i="5" s="1"/>
  <c r="G40" i="5"/>
  <c r="G20" i="7"/>
  <c r="G22" i="7" s="1"/>
  <c r="B107" i="12"/>
  <c r="H107" i="12" s="1"/>
  <c r="E54" i="4"/>
  <c r="E55" i="4" s="1"/>
  <c r="E59" i="5"/>
  <c r="E22" i="5" s="1"/>
  <c r="H106" i="12"/>
  <c r="K28" i="7"/>
  <c r="C49" i="6"/>
  <c r="F11" i="8"/>
  <c r="I21" i="5"/>
  <c r="I23" i="5" s="1"/>
  <c r="I40" i="5"/>
  <c r="I56" i="5"/>
  <c r="I61" i="5" s="1"/>
  <c r="I20" i="7"/>
  <c r="B98" i="12"/>
  <c r="H93" i="12"/>
  <c r="I45" i="5"/>
  <c r="I46" i="5" s="1"/>
  <c r="I21" i="8"/>
  <c r="I22" i="8" s="1"/>
  <c r="K30" i="5"/>
  <c r="E66" i="4"/>
  <c r="G49" i="6"/>
  <c r="J11" i="8"/>
  <c r="F41" i="5"/>
  <c r="F21" i="7"/>
  <c r="G60" i="5"/>
  <c r="H45" i="5"/>
  <c r="H46" i="5" s="1"/>
  <c r="H21" i="8"/>
  <c r="H22" i="8" s="1"/>
  <c r="H41" i="5"/>
  <c r="H21" i="7"/>
  <c r="F21" i="5"/>
  <c r="F23" i="5" s="1"/>
  <c r="F40" i="5"/>
  <c r="F56" i="5"/>
  <c r="F61" i="5" s="1"/>
  <c r="F20" i="7"/>
  <c r="M16" i="12"/>
  <c r="C98" i="12"/>
  <c r="L29" i="8"/>
  <c r="K29" i="8"/>
  <c r="J45" i="5"/>
  <c r="J21" i="8"/>
  <c r="J22" i="8" s="1"/>
  <c r="E88" i="12"/>
  <c r="E103" i="12"/>
  <c r="H14" i="5"/>
  <c r="E49" i="6"/>
  <c r="H11" i="8"/>
  <c r="J60" i="5"/>
  <c r="H21" i="5"/>
  <c r="H23" i="5" s="1"/>
  <c r="H40" i="5"/>
  <c r="H56" i="5"/>
  <c r="H61" i="5" s="1"/>
  <c r="H20" i="7"/>
  <c r="H22" i="7" s="1"/>
  <c r="J22" i="5"/>
  <c r="I41" i="5"/>
  <c r="I21" i="7"/>
  <c r="H83" i="12"/>
  <c r="B103" i="12"/>
  <c r="B88" i="12"/>
  <c r="E49" i="4"/>
  <c r="E36" i="4" s="1"/>
  <c r="E54" i="5"/>
  <c r="H101" i="12"/>
  <c r="K58" i="5"/>
  <c r="E60" i="5"/>
  <c r="E44" i="5"/>
  <c r="L58" i="5"/>
  <c r="E20" i="8"/>
  <c r="D88" i="12"/>
  <c r="D103" i="12"/>
  <c r="J29" i="7"/>
  <c r="K29" i="7" s="1"/>
  <c r="L68" i="5"/>
  <c r="E62" i="4"/>
  <c r="E37" i="4" s="1"/>
  <c r="F49" i="6"/>
  <c r="I11" i="8"/>
  <c r="D49" i="6"/>
  <c r="G11" i="8"/>
  <c r="J29" i="5"/>
  <c r="M20" i="12"/>
  <c r="N20" i="12" s="1"/>
  <c r="N18" i="12"/>
  <c r="F88" i="12"/>
  <c r="F103" i="12"/>
  <c r="F45" i="5"/>
  <c r="F46" i="5" s="1"/>
  <c r="F21" i="8"/>
  <c r="F22" i="8" s="1"/>
  <c r="L72" i="5"/>
  <c r="G14" i="5" l="1"/>
  <c r="I14" i="5"/>
  <c r="E26" i="4"/>
  <c r="F22" i="7"/>
  <c r="K69" i="5"/>
  <c r="L69" i="5"/>
  <c r="G50" i="6"/>
  <c r="G77" i="6" s="1"/>
  <c r="J12" i="8"/>
  <c r="J13" i="8" s="1"/>
  <c r="F13" i="5"/>
  <c r="F42" i="5"/>
  <c r="F47" i="5" s="1"/>
  <c r="C45" i="6"/>
  <c r="F11" i="7"/>
  <c r="L29" i="7"/>
  <c r="C46" i="6"/>
  <c r="C73" i="6" s="1"/>
  <c r="F12" i="7"/>
  <c r="J14" i="5"/>
  <c r="F50" i="6"/>
  <c r="F77" i="6" s="1"/>
  <c r="I12" i="8"/>
  <c r="I13" i="8" s="1"/>
  <c r="J30" i="7"/>
  <c r="J13" i="5"/>
  <c r="J15" i="5" s="1"/>
  <c r="G45" i="6"/>
  <c r="J42" i="5"/>
  <c r="J11" i="7"/>
  <c r="E20" i="4"/>
  <c r="K22" i="5"/>
  <c r="L22" i="5"/>
  <c r="E38" i="4"/>
  <c r="E12" i="4"/>
  <c r="M21" i="12"/>
  <c r="N21" i="12" s="1"/>
  <c r="N16" i="12"/>
  <c r="E41" i="4"/>
  <c r="I13" i="5"/>
  <c r="I42" i="5"/>
  <c r="I47" i="5" s="1"/>
  <c r="F45" i="6"/>
  <c r="I11" i="7"/>
  <c r="C76" i="6"/>
  <c r="G61" i="5"/>
  <c r="J23" i="5"/>
  <c r="K55" i="5"/>
  <c r="L55" i="5"/>
  <c r="E41" i="5"/>
  <c r="E21" i="7"/>
  <c r="C99" i="12"/>
  <c r="C108" i="12"/>
  <c r="J30" i="8"/>
  <c r="L28" i="8"/>
  <c r="K28" i="8"/>
  <c r="D76" i="6"/>
  <c r="C50" i="6"/>
  <c r="C77" i="6" s="1"/>
  <c r="F12" i="8"/>
  <c r="F13" i="8" s="1"/>
  <c r="J31" i="5"/>
  <c r="L29" i="5"/>
  <c r="K29" i="5"/>
  <c r="D108" i="12"/>
  <c r="D99" i="12"/>
  <c r="L60" i="5"/>
  <c r="K60" i="5"/>
  <c r="E21" i="5"/>
  <c r="E40" i="5"/>
  <c r="K54" i="5"/>
  <c r="E56" i="5"/>
  <c r="L54" i="5"/>
  <c r="E20" i="7"/>
  <c r="B99" i="12"/>
  <c r="B108" i="12"/>
  <c r="H88" i="12"/>
  <c r="F46" i="6"/>
  <c r="F73" i="6" s="1"/>
  <c r="I12" i="7"/>
  <c r="H13" i="5"/>
  <c r="H15" i="5" s="1"/>
  <c r="H42" i="5"/>
  <c r="H47" i="5" s="1"/>
  <c r="E45" i="6"/>
  <c r="H11" i="7"/>
  <c r="E76" i="6"/>
  <c r="E108" i="12"/>
  <c r="E99" i="12"/>
  <c r="J46" i="5"/>
  <c r="H98" i="12"/>
  <c r="F14" i="5"/>
  <c r="L73" i="5"/>
  <c r="K73" i="5"/>
  <c r="D50" i="6"/>
  <c r="D77" i="6" s="1"/>
  <c r="G12" i="8"/>
  <c r="G13" i="8" s="1"/>
  <c r="G99" i="12"/>
  <c r="G108" i="12"/>
  <c r="L74" i="5"/>
  <c r="K44" i="5"/>
  <c r="L44" i="5"/>
  <c r="B49" i="6"/>
  <c r="E11" i="8"/>
  <c r="F99" i="12"/>
  <c r="F108" i="12"/>
  <c r="E63" i="4"/>
  <c r="F76" i="6"/>
  <c r="L20" i="8"/>
  <c r="K20" i="8"/>
  <c r="E51" i="4"/>
  <c r="E56" i="4" s="1"/>
  <c r="E19" i="4"/>
  <c r="H103" i="12"/>
  <c r="E46" i="6"/>
  <c r="E73" i="6" s="1"/>
  <c r="H12" i="7"/>
  <c r="E50" i="6"/>
  <c r="E77" i="6" s="1"/>
  <c r="H12" i="8"/>
  <c r="H13" i="8" s="1"/>
  <c r="G14" i="6"/>
  <c r="G51" i="6"/>
  <c r="G76" i="6"/>
  <c r="I22" i="7"/>
  <c r="K59" i="5"/>
  <c r="E45" i="5"/>
  <c r="E46" i="5" s="1"/>
  <c r="L59" i="5"/>
  <c r="E21" i="8"/>
  <c r="E22" i="8" s="1"/>
  <c r="G13" i="5"/>
  <c r="G42" i="5"/>
  <c r="G47" i="5" s="1"/>
  <c r="D45" i="6"/>
  <c r="G11" i="7"/>
  <c r="J61" i="5"/>
  <c r="G12" i="7"/>
  <c r="D46" i="6"/>
  <c r="D73" i="6" s="1"/>
  <c r="G46" i="6"/>
  <c r="G73" i="6" s="1"/>
  <c r="J12" i="7"/>
  <c r="E27" i="4"/>
  <c r="E28" i="4" s="1"/>
  <c r="E67" i="4"/>
  <c r="E40" i="4"/>
  <c r="E21" i="4" l="1"/>
  <c r="I15" i="5"/>
  <c r="G15" i="5"/>
  <c r="F14" i="6"/>
  <c r="F51" i="6"/>
  <c r="H13" i="7"/>
  <c r="C14" i="6"/>
  <c r="K46" i="5"/>
  <c r="L46" i="5"/>
  <c r="H108" i="12"/>
  <c r="H99" i="12"/>
  <c r="D30" i="6"/>
  <c r="D78" i="6"/>
  <c r="D87" i="6"/>
  <c r="D71" i="8" s="1"/>
  <c r="D66" i="8"/>
  <c r="K21" i="7"/>
  <c r="L21" i="7"/>
  <c r="J47" i="5"/>
  <c r="C84" i="6"/>
  <c r="C72" i="7" s="1"/>
  <c r="C67" i="7"/>
  <c r="D84" i="6"/>
  <c r="D72" i="7" s="1"/>
  <c r="D67" i="7"/>
  <c r="G30" i="6"/>
  <c r="G35" i="6" s="1"/>
  <c r="G78" i="6"/>
  <c r="G89" i="6" s="1"/>
  <c r="G87" i="6"/>
  <c r="G71" i="8" s="1"/>
  <c r="G66" i="8"/>
  <c r="E68" i="4"/>
  <c r="D88" i="6"/>
  <c r="D72" i="8" s="1"/>
  <c r="D67" i="8"/>
  <c r="E30" i="6"/>
  <c r="E78" i="6"/>
  <c r="E87" i="6"/>
  <c r="E71" i="8" s="1"/>
  <c r="E66" i="8"/>
  <c r="E47" i="6"/>
  <c r="E13" i="6"/>
  <c r="E72" i="6"/>
  <c r="F84" i="6"/>
  <c r="F72" i="7" s="1"/>
  <c r="F67" i="7"/>
  <c r="L20" i="7"/>
  <c r="K20" i="7"/>
  <c r="E22" i="7"/>
  <c r="E13" i="5"/>
  <c r="K40" i="5"/>
  <c r="L40" i="5"/>
  <c r="E42" i="5"/>
  <c r="B45" i="6"/>
  <c r="E11" i="7"/>
  <c r="K31" i="5"/>
  <c r="L31" i="5"/>
  <c r="D51" i="6"/>
  <c r="K30" i="8"/>
  <c r="L30" i="8"/>
  <c r="L41" i="5"/>
  <c r="B46" i="6"/>
  <c r="K41" i="5"/>
  <c r="E12" i="7"/>
  <c r="I13" i="7"/>
  <c r="G13" i="6"/>
  <c r="G15" i="6" s="1"/>
  <c r="G47" i="6"/>
  <c r="G52" i="6" s="1"/>
  <c r="G72" i="6"/>
  <c r="F88" i="6"/>
  <c r="F72" i="8" s="1"/>
  <c r="F67" i="8"/>
  <c r="F15" i="5"/>
  <c r="D13" i="6"/>
  <c r="D47" i="6"/>
  <c r="D72" i="6"/>
  <c r="K22" i="8"/>
  <c r="L22" i="8"/>
  <c r="L45" i="5"/>
  <c r="B50" i="6"/>
  <c r="B51" i="6" s="1"/>
  <c r="K45" i="5"/>
  <c r="E12" i="8"/>
  <c r="E13" i="8" s="1"/>
  <c r="F30" i="6"/>
  <c r="F78" i="6"/>
  <c r="F89" i="6" s="1"/>
  <c r="F87" i="6"/>
  <c r="F71" i="8" s="1"/>
  <c r="F66" i="8"/>
  <c r="K11" i="8"/>
  <c r="L11" i="8"/>
  <c r="E14" i="6"/>
  <c r="L21" i="5"/>
  <c r="E23" i="5"/>
  <c r="K21" i="5"/>
  <c r="D14" i="6"/>
  <c r="C51" i="6"/>
  <c r="F47" i="6"/>
  <c r="F52" i="6" s="1"/>
  <c r="F13" i="6"/>
  <c r="F15" i="6" s="1"/>
  <c r="F72" i="6"/>
  <c r="F13" i="7"/>
  <c r="E88" i="6"/>
  <c r="E72" i="8" s="1"/>
  <c r="E67" i="8"/>
  <c r="E13" i="4"/>
  <c r="E14" i="4" s="1"/>
  <c r="E42" i="4"/>
  <c r="E43" i="4" s="1"/>
  <c r="G84" i="6"/>
  <c r="G72" i="7" s="1"/>
  <c r="G67" i="7"/>
  <c r="G13" i="7"/>
  <c r="K21" i="8"/>
  <c r="L21" i="8"/>
  <c r="E84" i="6"/>
  <c r="E72" i="7" s="1"/>
  <c r="E67" i="7"/>
  <c r="H49" i="6"/>
  <c r="B76" i="6"/>
  <c r="I49" i="6"/>
  <c r="E14" i="5"/>
  <c r="E51" i="6"/>
  <c r="K56" i="5"/>
  <c r="E61" i="5"/>
  <c r="L56" i="5"/>
  <c r="C88" i="6"/>
  <c r="C72" i="8" s="1"/>
  <c r="C67" i="8"/>
  <c r="C30" i="6"/>
  <c r="C78" i="6"/>
  <c r="C87" i="6"/>
  <c r="C71" i="8" s="1"/>
  <c r="C66" i="8"/>
  <c r="C68" i="8" s="1"/>
  <c r="C73" i="8" s="1"/>
  <c r="J13" i="7"/>
  <c r="K30" i="7"/>
  <c r="L30" i="7"/>
  <c r="C13" i="6"/>
  <c r="C47" i="6"/>
  <c r="C72" i="6"/>
  <c r="G88" i="6"/>
  <c r="G72" i="8" s="1"/>
  <c r="G67" i="8"/>
  <c r="B14" i="6" l="1"/>
  <c r="F35" i="6"/>
  <c r="C89" i="6"/>
  <c r="D52" i="6"/>
  <c r="C15" i="6"/>
  <c r="C35" i="6"/>
  <c r="C52" i="6"/>
  <c r="K14" i="5"/>
  <c r="L14" i="5"/>
  <c r="K11" i="7"/>
  <c r="E13" i="7"/>
  <c r="L11" i="7"/>
  <c r="E15" i="6"/>
  <c r="E89" i="6"/>
  <c r="D68" i="8"/>
  <c r="D73" i="8" s="1"/>
  <c r="K61" i="5"/>
  <c r="L61" i="5"/>
  <c r="K23" i="5"/>
  <c r="L23" i="5"/>
  <c r="L13" i="8"/>
  <c r="K13" i="8"/>
  <c r="I50" i="6"/>
  <c r="H50" i="6"/>
  <c r="B77" i="6"/>
  <c r="B30" i="6" s="1"/>
  <c r="D29" i="6"/>
  <c r="D74" i="6"/>
  <c r="D83" i="6"/>
  <c r="D71" i="7" s="1"/>
  <c r="D66" i="7"/>
  <c r="D68" i="7" s="1"/>
  <c r="D73" i="7" s="1"/>
  <c r="I46" i="6"/>
  <c r="B73" i="6"/>
  <c r="H46" i="6"/>
  <c r="H45" i="6"/>
  <c r="B47" i="6"/>
  <c r="B13" i="6"/>
  <c r="I45" i="6"/>
  <c r="B72" i="6"/>
  <c r="K13" i="5"/>
  <c r="E15" i="5"/>
  <c r="L13" i="5"/>
  <c r="E52" i="6"/>
  <c r="E35" i="6"/>
  <c r="G68" i="8"/>
  <c r="G73" i="8" s="1"/>
  <c r="I76" i="6"/>
  <c r="H87" i="6"/>
  <c r="I87" i="6"/>
  <c r="H76" i="6"/>
  <c r="B87" i="6"/>
  <c r="B71" i="8" s="1"/>
  <c r="B66" i="8"/>
  <c r="K42" i="5"/>
  <c r="L42" i="5"/>
  <c r="E47" i="5"/>
  <c r="K22" i="7"/>
  <c r="L22" i="7"/>
  <c r="E68" i="8"/>
  <c r="E73" i="8" s="1"/>
  <c r="D89" i="6"/>
  <c r="I51" i="6"/>
  <c r="H51" i="6"/>
  <c r="C29" i="6"/>
  <c r="C74" i="6"/>
  <c r="C83" i="6"/>
  <c r="C71" i="7" s="1"/>
  <c r="C66" i="7"/>
  <c r="C68" i="7" s="1"/>
  <c r="C73" i="7" s="1"/>
  <c r="H14" i="6"/>
  <c r="I14" i="6"/>
  <c r="F29" i="6"/>
  <c r="F74" i="6"/>
  <c r="F83" i="6"/>
  <c r="F71" i="7" s="1"/>
  <c r="F66" i="7"/>
  <c r="F68" i="7" s="1"/>
  <c r="F73" i="7" s="1"/>
  <c r="F68" i="8"/>
  <c r="F73" i="8" s="1"/>
  <c r="K12" i="8"/>
  <c r="L12" i="8"/>
  <c r="D15" i="6"/>
  <c r="G29" i="6"/>
  <c r="G74" i="6"/>
  <c r="G83" i="6"/>
  <c r="G71" i="7" s="1"/>
  <c r="G66" i="7"/>
  <c r="G68" i="7" s="1"/>
  <c r="G73" i="7" s="1"/>
  <c r="K12" i="7"/>
  <c r="L12" i="7"/>
  <c r="E29" i="6"/>
  <c r="E74" i="6"/>
  <c r="E83" i="6"/>
  <c r="E71" i="7" s="1"/>
  <c r="E66" i="7"/>
  <c r="E68" i="7" s="1"/>
  <c r="E73" i="7" s="1"/>
  <c r="D35" i="6"/>
  <c r="B78" i="6" l="1"/>
  <c r="I30" i="6"/>
  <c r="I35" i="6"/>
  <c r="B35" i="6"/>
  <c r="H30" i="6"/>
  <c r="H35" i="6"/>
  <c r="K13" i="7"/>
  <c r="L13" i="7"/>
  <c r="G34" i="6"/>
  <c r="G31" i="6"/>
  <c r="G36" i="6" s="1"/>
  <c r="H66" i="8"/>
  <c r="H71" i="8"/>
  <c r="I66" i="8"/>
  <c r="I71" i="8"/>
  <c r="L15" i="5"/>
  <c r="K15" i="5"/>
  <c r="H13" i="6"/>
  <c r="B15" i="6"/>
  <c r="I13" i="6"/>
  <c r="H73" i="6"/>
  <c r="B84" i="6"/>
  <c r="B72" i="7" s="1"/>
  <c r="B67" i="7"/>
  <c r="I73" i="6"/>
  <c r="H84" i="6"/>
  <c r="I84" i="6"/>
  <c r="D79" i="6"/>
  <c r="D90" i="6" s="1"/>
  <c r="D85" i="6"/>
  <c r="G79" i="6"/>
  <c r="G90" i="6" s="1"/>
  <c r="G85" i="6"/>
  <c r="F34" i="6"/>
  <c r="F31" i="6"/>
  <c r="F36" i="6" s="1"/>
  <c r="E85" i="6"/>
  <c r="E79" i="6"/>
  <c r="E90" i="6" s="1"/>
  <c r="C79" i="6"/>
  <c r="C90" i="6" s="1"/>
  <c r="C85" i="6"/>
  <c r="K47" i="5"/>
  <c r="L47" i="5"/>
  <c r="I47" i="6"/>
  <c r="H47" i="6"/>
  <c r="B52" i="6"/>
  <c r="D31" i="6"/>
  <c r="D36" i="6" s="1"/>
  <c r="D34" i="6"/>
  <c r="F79" i="6"/>
  <c r="F90" i="6" s="1"/>
  <c r="F85" i="6"/>
  <c r="E31" i="6"/>
  <c r="E36" i="6" s="1"/>
  <c r="E34" i="6"/>
  <c r="C34" i="6"/>
  <c r="C31" i="6"/>
  <c r="C36" i="6" s="1"/>
  <c r="I89" i="6"/>
  <c r="H78" i="6"/>
  <c r="B89" i="6"/>
  <c r="I78" i="6"/>
  <c r="H89" i="6"/>
  <c r="B29" i="6"/>
  <c r="I72" i="6"/>
  <c r="H83" i="6"/>
  <c r="I83" i="6"/>
  <c r="H72" i="6"/>
  <c r="B74" i="6"/>
  <c r="B83" i="6"/>
  <c r="B71" i="7" s="1"/>
  <c r="B66" i="7"/>
  <c r="H77" i="6"/>
  <c r="B88" i="6"/>
  <c r="B72" i="8" s="1"/>
  <c r="I77" i="6"/>
  <c r="H88" i="6"/>
  <c r="I88" i="6"/>
  <c r="B67" i="8"/>
  <c r="B68" i="8" s="1"/>
  <c r="I68" i="8" l="1"/>
  <c r="I73" i="8"/>
  <c r="B73" i="8"/>
  <c r="H68" i="8"/>
  <c r="H73" i="8"/>
  <c r="H52" i="6"/>
  <c r="I52" i="6"/>
  <c r="H66" i="7"/>
  <c r="B68" i="7"/>
  <c r="H71" i="7"/>
  <c r="I66" i="7"/>
  <c r="I71" i="7"/>
  <c r="B79" i="6"/>
  <c r="I85" i="6"/>
  <c r="H74" i="6"/>
  <c r="B85" i="6"/>
  <c r="I74" i="6"/>
  <c r="H85" i="6"/>
  <c r="H67" i="8"/>
  <c r="H72" i="8"/>
  <c r="I67" i="8"/>
  <c r="I72" i="8"/>
  <c r="B34" i="6"/>
  <c r="H29" i="6"/>
  <c r="B31" i="6"/>
  <c r="H34" i="6"/>
  <c r="I29" i="6"/>
  <c r="I34" i="6"/>
  <c r="H67" i="7"/>
  <c r="H72" i="7"/>
  <c r="I67" i="7"/>
  <c r="I72" i="7"/>
  <c r="H15" i="6"/>
  <c r="I15" i="6"/>
  <c r="H31" i="6" l="1"/>
  <c r="H36" i="6"/>
  <c r="I31" i="6"/>
  <c r="I36" i="6"/>
  <c r="B36" i="6"/>
  <c r="H90" i="6"/>
  <c r="I90" i="6"/>
  <c r="H79" i="6"/>
  <c r="B90" i="6"/>
  <c r="I79" i="6"/>
  <c r="I68" i="7"/>
  <c r="I73" i="7"/>
  <c r="B73" i="7"/>
  <c r="H68" i="7"/>
  <c r="H73" i="7"/>
</calcChain>
</file>

<file path=xl/comments1.xml><?xml version="1.0" encoding="utf-8"?>
<comments xmlns="http://schemas.openxmlformats.org/spreadsheetml/2006/main">
  <authors>
    <author>ModelSheet</author>
  </authors>
  <commentList>
    <comment ref="A7" authorId="0">
      <text>
        <r>
          <rPr>
            <b/>
            <sz val="8"/>
            <rFont val="Arial"/>
            <family val="2"/>
          </rPr>
          <t>The name of the organization for which the model
is made
(variable Organization_Name)</t>
        </r>
      </text>
    </comment>
    <comment ref="D7" authorId="0">
      <text>
        <r>
          <rPr>
            <b/>
            <sz val="8"/>
            <rFont val="Arial"/>
            <family val="2"/>
          </rPr>
          <t>The time period for historical data, expressed as
a string or number. This data is for display only;
it is not used in the model.
(variable Time_Range_History)</t>
        </r>
      </text>
    </comment>
    <comment ref="D8" authorId="0">
      <text>
        <r>
          <rPr>
            <b/>
            <sz val="8"/>
            <rFont val="Arial"/>
            <family val="2"/>
          </rPr>
          <t>The time period for the budget, expressed as a
string or number. This data is for display only;
it is not used in the model.
(variable Time_Range_Budget)</t>
        </r>
      </text>
    </comment>
    <comment ref="A14" authorId="0">
      <text>
        <r>
          <rPr>
            <b/>
            <sz val="8"/>
            <rFont val="Arial"/>
            <family val="2"/>
          </rPr>
          <t>For each expense account, the history of expenses
(variable Expense_History)</t>
        </r>
      </text>
    </comment>
    <comment ref="A23" authorId="0">
      <text>
        <r>
          <rPr>
            <b/>
            <sz val="8"/>
            <rFont val="Arial"/>
            <family val="2"/>
          </rPr>
          <t>For each expense account, the history and budget
of the fixed portion of expenses.
(variable Expense_Fixed_Time)</t>
        </r>
      </text>
    </comment>
    <comment ref="A36" authorId="0">
      <text>
        <r>
          <rPr>
            <b/>
            <sz val="8"/>
            <rFont val="Arial"/>
            <family val="2"/>
          </rPr>
          <t>Descriptions for each of the the activities that
drive expenses
(variable Activity_Description)</t>
        </r>
      </text>
    </comment>
    <comment ref="A41" authorId="0">
      <text>
        <r>
          <rPr>
            <b/>
            <sz val="8"/>
            <rFont val="Arial"/>
            <family val="2"/>
          </rPr>
          <t>Historical activity counts for each activity that
drives expense
(variable Activity_History)</t>
        </r>
      </text>
    </comment>
    <comment ref="A45" authorId="0">
      <text>
        <r>
          <rPr>
            <b/>
            <sz val="8"/>
            <rFont val="Arial"/>
            <family val="2"/>
          </rPr>
          <t>Forecasted total activity count for each activity
driver during the entire budget time range
(variable Activity_Budget)</t>
        </r>
      </text>
    </comment>
    <comment ref="C45" authorId="0">
      <text>
        <r>
          <rPr>
            <b/>
            <sz val="8"/>
            <rFont val="Arial"/>
            <family val="2"/>
          </rPr>
          <t>The annual rate of growth of activity level during
the budget time range
(variable Activity_Budget_Growth_pct_Yr)</t>
        </r>
      </text>
    </comment>
    <comment ref="A52" authorId="0">
      <text>
        <r>
          <rPr>
            <b/>
            <sz val="8"/>
            <rFont val="Arial"/>
            <family val="2"/>
          </rPr>
          <t>Forecasted activity levels for each activity
driver, for each time period in the budget time
range. 
The values are computed from the total budgeted
activity counts and activity growth rates above.
You can override these values by entering numbers
or formulas directly in the shaded cells.
(variable Activity_Budget_Time_In)</t>
        </r>
      </text>
    </comment>
    <comment ref="A56" authorId="0">
      <text>
        <r>
          <rPr>
            <b/>
            <sz val="8"/>
            <rFont val="Arial"/>
            <family val="2"/>
          </rPr>
          <t>Actual activity counts for each activity driver,
for each time period in the budget time range
(variable Activity_Actual_Time)</t>
        </r>
      </text>
    </comment>
    <comment ref="C71" authorId="0">
      <text>
        <r>
          <rPr>
            <b/>
            <sz val="8"/>
            <rFont val="Arial"/>
            <family val="2"/>
          </rPr>
          <t>For each expense account, a list of relevant
activity drivers for that variable expense. In the
customizable model, you can specify the maximum
number of drivers for any expense account.
(variable ExpVar_Drivers)</t>
        </r>
      </text>
    </comment>
    <comment ref="C72" authorId="0">
      <text>
        <r>
          <rPr>
            <b/>
            <sz val="8"/>
            <rFont val="Arial"/>
            <family val="2"/>
          </rPr>
          <t>Weights for splitting historical expense over
drivers of an expense account, unnormalized
(variable ExpVar_Driver_Wgts_In)</t>
        </r>
      </text>
    </comment>
    <comment ref="C73" authorId="0">
      <text>
        <r>
          <rPr>
            <b/>
            <sz val="8"/>
            <rFont val="Arial"/>
            <family val="2"/>
          </rPr>
          <t>Weights for splitting historical expense over
drivers of an expense account, normalized
(variable ExpVar_Driver_Wgts_Normed)</t>
        </r>
      </text>
    </comment>
    <comment ref="C74" authorId="0">
      <text>
        <r>
          <rPr>
            <b/>
            <sz val="8"/>
            <rFont val="Arial"/>
            <family val="2"/>
          </rPr>
          <t>Expense amount per activity count, for each
expense account and for each activity driver in
the budget
(variable ExpVar_Driver_Coef)</t>
        </r>
      </text>
    </comment>
    <comment ref="C75" authorId="0">
      <text>
        <r>
          <rPr>
            <b/>
            <sz val="8"/>
            <rFont val="Arial"/>
            <family val="2"/>
          </rPr>
          <t>For each expense account and each relevant
activity driver, the historical ratio (variable
expense) / (activity level) / (number of drivers
for this expense account). This ratio allocates
the historical expense evenly among the activity
drivers for each expense account.
(variable ExpVar_Driver_Ratio_Hist)</t>
        </r>
      </text>
    </comment>
    <comment ref="C76" authorId="0">
      <text>
        <r>
          <rPr>
            <b/>
            <sz val="8"/>
            <rFont val="Arial"/>
            <family val="2"/>
          </rPr>
          <t>For each expense account, a list of relevant
activity drivers for that variable expense. In the
customizable model, you can specify the maximum
number of drivers for any expense account.
(variable ExpVar_Drivers)</t>
        </r>
      </text>
    </comment>
    <comment ref="C77" authorId="0">
      <text>
        <r>
          <rPr>
            <b/>
            <sz val="8"/>
            <rFont val="Arial"/>
            <family val="2"/>
          </rPr>
          <t>Weights for splitting historical expense over
drivers of an expense account, unnormalized
(variable ExpVar_Driver_Wgts_In)</t>
        </r>
      </text>
    </comment>
    <comment ref="C78" authorId="0">
      <text>
        <r>
          <rPr>
            <b/>
            <sz val="8"/>
            <rFont val="Arial"/>
            <family val="2"/>
          </rPr>
          <t>Weights for splitting historical expense over
drivers of an expense account, normalized
(variable ExpVar_Driver_Wgts_Normed)</t>
        </r>
      </text>
    </comment>
    <comment ref="C79" authorId="0">
      <text>
        <r>
          <rPr>
            <b/>
            <sz val="8"/>
            <rFont val="Arial"/>
            <family val="2"/>
          </rPr>
          <t>Expense amount per activity count, for each
expense account and for each activity driver in
the budget
(variable ExpVar_Driver_Coef)</t>
        </r>
      </text>
    </comment>
    <comment ref="C80" authorId="0">
      <text>
        <r>
          <rPr>
            <b/>
            <sz val="8"/>
            <rFont val="Arial"/>
            <family val="2"/>
          </rPr>
          <t>For each expense account and each relevant
activity driver, the historical ratio (variable
expense) / (activity level) / (number of drivers
for this expense account). This ratio allocates
the historical expense evenly among the activity
drivers for each expense account.
(variable ExpVar_Driver_Ratio_Hist)</t>
        </r>
      </text>
    </comment>
    <comment ref="C81" authorId="0">
      <text>
        <r>
          <rPr>
            <b/>
            <sz val="8"/>
            <rFont val="Arial"/>
            <family val="2"/>
          </rPr>
          <t>For each expense account, a list of relevant
activity drivers for that variable expense. In the
customizable model, you can specify the maximum
number of drivers for any expense account.
(variable ExpVar_Drivers)</t>
        </r>
      </text>
    </comment>
    <comment ref="C82" authorId="0">
      <text>
        <r>
          <rPr>
            <b/>
            <sz val="8"/>
            <rFont val="Arial"/>
            <family val="2"/>
          </rPr>
          <t>Weights for splitting historical expense over
drivers of an expense account, unnormalized
(variable ExpVar_Driver_Wgts_In)</t>
        </r>
      </text>
    </comment>
    <comment ref="C83" authorId="0">
      <text>
        <r>
          <rPr>
            <b/>
            <sz val="8"/>
            <rFont val="Arial"/>
            <family val="2"/>
          </rPr>
          <t>Weights for splitting historical expense over
drivers of an expense account, normalized
(variable ExpVar_Driver_Wgts_Normed)</t>
        </r>
      </text>
    </comment>
    <comment ref="C84" authorId="0">
      <text>
        <r>
          <rPr>
            <b/>
            <sz val="8"/>
            <rFont val="Arial"/>
            <family val="2"/>
          </rPr>
          <t>Expense amount per activity count, for each
expense account and for each activity driver in
the budget
(variable ExpVar_Driver_Coef)</t>
        </r>
      </text>
    </comment>
    <comment ref="C85" authorId="0">
      <text>
        <r>
          <rPr>
            <b/>
            <sz val="8"/>
            <rFont val="Arial"/>
            <family val="2"/>
          </rPr>
          <t>For each expense account and each relevant
activity driver, the historical ratio (variable
expense) / (activity level) / (number of drivers
for this expense account). This ratio allocates
the historical expense evenly among the activity
drivers for each expense account.
(variable ExpVar_Driver_Ratio_Hist)</t>
        </r>
      </text>
    </comment>
    <comment ref="C86" authorId="0">
      <text>
        <r>
          <rPr>
            <b/>
            <sz val="8"/>
            <rFont val="Arial"/>
            <family val="2"/>
          </rPr>
          <t>For each expense account, a list of relevant
activity drivers for that variable expense. In the
customizable model, you can specify the maximum
number of drivers for any expense account.
(variable ExpVar_Drivers)</t>
        </r>
      </text>
    </comment>
    <comment ref="C87" authorId="0">
      <text>
        <r>
          <rPr>
            <b/>
            <sz val="8"/>
            <rFont val="Arial"/>
            <family val="2"/>
          </rPr>
          <t>Weights for splitting historical expense over
drivers of an expense account, unnormalized
(variable ExpVar_Driver_Wgts_In)</t>
        </r>
      </text>
    </comment>
    <comment ref="C88" authorId="0">
      <text>
        <r>
          <rPr>
            <b/>
            <sz val="8"/>
            <rFont val="Arial"/>
            <family val="2"/>
          </rPr>
          <t>Weights for splitting historical expense over
drivers of an expense account, normalized
(variable ExpVar_Driver_Wgts_Normed)</t>
        </r>
      </text>
    </comment>
    <comment ref="C89" authorId="0">
      <text>
        <r>
          <rPr>
            <b/>
            <sz val="8"/>
            <rFont val="Arial"/>
            <family val="2"/>
          </rPr>
          <t>Expense amount per activity count, for each
expense account and for each activity driver in
the budget
(variable ExpVar_Driver_Coef)</t>
        </r>
      </text>
    </comment>
    <comment ref="C90" authorId="0">
      <text>
        <r>
          <rPr>
            <b/>
            <sz val="8"/>
            <rFont val="Arial"/>
            <family val="2"/>
          </rPr>
          <t>For each expense account and each relevant
activity driver, the historical ratio (variable
expense) / (activity level) / (number of drivers
for this expense account). This ratio allocates
the historical expense evenly among the activity
drivers for each expense account.
(variable ExpVar_Driver_Ratio_Hist)</t>
        </r>
      </text>
    </comment>
  </commentList>
</comments>
</file>

<file path=xl/comments10.xml><?xml version="1.0" encoding="utf-8"?>
<comments xmlns="http://schemas.openxmlformats.org/spreadsheetml/2006/main">
  <authors>
    <author>ModelSheet</author>
  </authors>
  <commentList>
    <comment ref="A5" authorId="0">
      <text>
        <r>
          <rPr>
            <b/>
            <sz val="8"/>
            <rFont val="Arial"/>
            <family val="2"/>
          </rPr>
          <t>Starting dates of each time period in the history
time range
(variable Time_Dates_History)</t>
        </r>
      </text>
    </comment>
    <comment ref="A8" authorId="0">
      <text>
        <r>
          <rPr>
            <b/>
            <sz val="8"/>
            <rFont val="Arial"/>
            <family val="2"/>
          </rPr>
          <t>Starting dates of each time period in the budget
time range
(variable Time_Dates_Budget)</t>
        </r>
      </text>
    </comment>
    <comment ref="A11" authorId="0">
      <text>
        <r>
          <rPr>
            <b/>
            <sz val="8"/>
            <rFont val="Arial"/>
            <family val="2"/>
          </rPr>
          <t>For each expense account, the history and budget
of the fixed portion of expenses.
(variable Expense_Fixed_Time)</t>
        </r>
      </text>
    </comment>
    <comment ref="A22" authorId="0">
      <text>
        <r>
          <rPr>
            <b/>
            <sz val="8"/>
            <rFont val="Arial"/>
            <family val="2"/>
          </rPr>
          <t>Time in the budget time range, expressed in years
(variable Time_Budget)</t>
        </r>
      </text>
    </comment>
    <comment ref="A25" authorId="0">
      <text>
        <r>
          <rPr>
            <b/>
            <sz val="8"/>
            <rFont val="Arial"/>
            <family val="2"/>
          </rPr>
          <t>The rate of growth of activity level per time
period during the budget time range
(variable Activity_Budget_Growth_pct_Period)</t>
        </r>
      </text>
    </comment>
    <comment ref="A29" authorId="0">
      <text>
        <r>
          <rPr>
            <b/>
            <sz val="8"/>
            <rFont val="Arial"/>
            <family val="2"/>
          </rPr>
          <t>Weights for splitting historical expense over
drivers of an expense account, unnormalized
(variable ExpVar_Driver_Wgts_In)</t>
        </r>
      </text>
    </comment>
    <comment ref="A40" authorId="0">
      <text>
        <r>
          <rPr>
            <b/>
            <sz val="8"/>
            <rFont val="Arial"/>
            <family val="2"/>
          </rPr>
          <t>Weights for splitting historical expense over
drivers of an expense account, normalized
(variable ExpVar_Driver_Wgts_Normed)</t>
        </r>
      </text>
    </comment>
    <comment ref="A51" authorId="0">
      <text>
        <r>
          <rPr>
            <b/>
            <sz val="8"/>
            <rFont val="Arial"/>
            <family val="2"/>
          </rPr>
          <t>This variable counts the number of activity
drivers that drive each expense account. When
computing the historical cost coefficient, this
variable is used to divide the historical expense
in each account evenly among the drivers of that
account.
(variable ExpVar_Drivers_Count)</t>
        </r>
      </text>
    </comment>
    <comment ref="A62" authorId="0">
      <text>
        <r>
          <rPr>
            <b/>
            <sz val="8"/>
            <rFont val="Arial"/>
            <family val="2"/>
          </rPr>
          <t>This variable stores the display names of the
items in dimension 'Activity Drivers'. This
variable is used internally and can be ignored by
the user.</t>
        </r>
      </text>
    </comment>
    <comment ref="A66" authorId="0">
      <text>
        <r>
          <rPr>
            <b/>
            <sz val="8"/>
            <rFont val="Arial"/>
            <family val="2"/>
          </rPr>
          <t>Budgeted variable expenses, segmented by activity,
by expense type, and by time period
(variable ExpVar_Budget_Activities)</t>
        </r>
      </text>
    </comment>
    <comment ref="A77" authorId="0">
      <text>
        <r>
          <rPr>
            <b/>
            <sz val="8"/>
            <rFont val="Arial"/>
            <family val="2"/>
          </rPr>
          <t>Budgeted variable expenses, segmented by expense
account, by activity driver, and by time period
(variable ExpVar_Budget_Drivers_Time)</t>
        </r>
      </text>
    </comment>
    <comment ref="A109" authorId="0">
      <text>
        <r>
          <rPr>
            <b/>
            <sz val="8"/>
            <rFont val="Arial"/>
            <family val="2"/>
          </rPr>
          <t>For each expense account, the coefficient of each
relevant activity driver in the budget for
variable expense
(variable ExpVar_Driver_Coef_Num)</t>
        </r>
      </text>
    </comment>
  </commentList>
</comments>
</file>

<file path=xl/comments2.xml><?xml version="1.0" encoding="utf-8"?>
<comments xmlns="http://schemas.openxmlformats.org/spreadsheetml/2006/main">
  <authors>
    <author>ModelSheet</author>
  </authors>
  <commentList>
    <comment ref="A5" authorId="0">
      <text>
        <r>
          <rPr>
            <b/>
            <sz val="8"/>
            <rFont val="Arial"/>
            <family val="2"/>
          </rPr>
          <t>The time period for historical data, expressed as
a string or number. This data is for display only;
it is not used in the model.
(variable Time_Range_History)</t>
        </r>
      </text>
    </comment>
    <comment ref="A12" authorId="0">
      <text>
        <r>
          <rPr>
            <b/>
            <sz val="8"/>
            <rFont val="Arial"/>
            <family val="2"/>
          </rPr>
          <t>For each expense account, the history of expenses
(variable Expense_History)</t>
        </r>
      </text>
    </comment>
    <comment ref="A20" authorId="0">
      <text>
        <r>
          <rPr>
            <b/>
            <sz val="8"/>
            <rFont val="Arial"/>
            <family val="2"/>
          </rPr>
          <t>For each expense account, the history of expenses
(variable ExpVar_History)</t>
        </r>
      </text>
    </comment>
    <comment ref="A28" authorId="0">
      <text>
        <r>
          <rPr>
            <b/>
            <sz val="8"/>
            <rFont val="Arial"/>
            <family val="2"/>
          </rPr>
          <t>For each expense account, the history of the fixed
portion of expenses. This amount is subtracted
from total expense history to obtain the variable
expense history
(variable Expense_Fixed_History)</t>
        </r>
      </text>
    </comment>
    <comment ref="A38" authorId="0">
      <text>
        <r>
          <rPr>
            <b/>
            <sz val="8"/>
            <rFont val="Arial"/>
            <family val="2"/>
          </rPr>
          <t>For each expense account, the history of expenses
(variable Expense_History)</t>
        </r>
      </text>
    </comment>
    <comment ref="A52" authorId="0">
      <text>
        <r>
          <rPr>
            <b/>
            <sz val="8"/>
            <rFont val="Arial"/>
            <family val="2"/>
          </rPr>
          <t>For each expense account, the history of expenses
(variable ExpVar_History)</t>
        </r>
      </text>
    </comment>
    <comment ref="A65" authorId="0">
      <text>
        <r>
          <rPr>
            <b/>
            <sz val="8"/>
            <rFont val="Arial"/>
            <family val="2"/>
          </rPr>
          <t>For each expense account, the history of the fixed
portion of expenses. This amount is subtracted
from total expense history to obtain the variable
expense history
(variable Expense_Fixed_History)</t>
        </r>
      </text>
    </comment>
    <comment ref="A80" authorId="0">
      <text>
        <r>
          <rPr>
            <b/>
            <sz val="8"/>
            <rFont val="Arial"/>
            <family val="2"/>
          </rPr>
          <t>Historical activity counts for each activity that
drives expense
(variable Activity_History)</t>
        </r>
      </text>
    </comment>
  </commentList>
</comments>
</file>

<file path=xl/comments3.xml><?xml version="1.0" encoding="utf-8"?>
<comments xmlns="http://schemas.openxmlformats.org/spreadsheetml/2006/main">
  <authors>
    <author>ModelSheet</author>
  </authors>
  <commentList>
    <comment ref="A10" authorId="0">
      <text>
        <r>
          <rPr>
            <b/>
            <sz val="8"/>
            <rFont val="Arial"/>
            <family val="2"/>
          </rPr>
          <t>Budgeted variable expenses, segmented by activity,
by expense type, and by time period
(variable ExpVar_Budget_Activities)</t>
        </r>
      </text>
    </comment>
    <comment ref="A18" authorId="0">
      <text>
        <r>
          <rPr>
            <b/>
            <sz val="8"/>
            <rFont val="Arial"/>
            <family val="2"/>
          </rPr>
          <t>Budgeted variable expenses, segmented by activity,
by expense type, and by time period
(variable ExpVar_Budget_Activities_Time)</t>
        </r>
      </text>
    </comment>
    <comment ref="A26" authorId="0">
      <text>
        <r>
          <rPr>
            <b/>
            <sz val="8"/>
            <rFont val="Arial"/>
            <family val="2"/>
          </rPr>
          <t>Budgeted variable expenses, segmented by activity,
by expense type, and by time period
(variable ExpVar_Budget_Activities_Time)</t>
        </r>
      </text>
    </comment>
    <comment ref="A63" authorId="0">
      <text>
        <r>
          <rPr>
            <b/>
            <sz val="8"/>
            <rFont val="Arial"/>
            <family val="2"/>
          </rPr>
          <t>Forecasted activity levels for each activity
driver, for each time period in the budget time
range
(variable Activity_Budget_Time)</t>
        </r>
      </text>
    </comment>
  </commentList>
</comments>
</file>

<file path=xl/comments4.xml><?xml version="1.0" encoding="utf-8"?>
<comments xmlns="http://schemas.openxmlformats.org/spreadsheetml/2006/main">
  <authors>
    <author>ModelSheet</author>
  </authors>
  <commentList>
    <comment ref="A5" authorId="0">
      <text>
        <r>
          <rPr>
            <b/>
            <sz val="8"/>
            <rFont val="Arial"/>
            <family val="2"/>
          </rPr>
          <t>The time period for historical data, expressed as
a string or number. This data is for display only;
it is not used in the model.
(variable Time_Range_History)</t>
        </r>
      </text>
    </comment>
    <comment ref="D5" authorId="0">
      <text>
        <r>
          <rPr>
            <b/>
            <sz val="8"/>
            <rFont val="Arial"/>
            <family val="2"/>
          </rPr>
          <t>The time period for the budget, expressed as a
string or number. This data is for display only;
it is not used in the model.
(variable Time_Range_Budget)</t>
        </r>
      </text>
    </comment>
    <comment ref="A11" authorId="0">
      <text>
        <r>
          <rPr>
            <b/>
            <sz val="8"/>
            <rFont val="Arial"/>
            <family val="2"/>
          </rPr>
          <t>For each expense account, the history of expenses,
summed over history time
(variable Expense_History_tsum)</t>
        </r>
      </text>
    </comment>
    <comment ref="D11" authorId="0">
      <text>
        <r>
          <rPr>
            <b/>
            <sz val="8"/>
            <rFont val="Arial"/>
            <family val="2"/>
          </rPr>
          <t>Forecasted total expense for each expense account,
during the budget time period
(variable Expense_Budget)</t>
        </r>
      </text>
    </comment>
    <comment ref="A18" authorId="0">
      <text>
        <r>
          <rPr>
            <b/>
            <sz val="8"/>
            <rFont val="Arial"/>
            <family val="2"/>
          </rPr>
          <t>For each expense account, the history of expenses,
summed over history time
(variable ExpVar_History_tsum)</t>
        </r>
      </text>
    </comment>
    <comment ref="D18" authorId="0">
      <text>
        <r>
          <rPr>
            <b/>
            <sz val="8"/>
            <rFont val="Arial"/>
            <family val="2"/>
          </rPr>
          <t>Total budgeted variable expenses during the budget
time period, segmented by expense account (but by
time period)
(variable ExpVar_Budget)</t>
        </r>
      </text>
    </comment>
    <comment ref="A25"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D25" authorId="0">
      <text>
        <r>
          <rPr>
            <b/>
            <sz val="8"/>
            <rFont val="Arial"/>
            <family val="2"/>
          </rPr>
          <t>For each expense account, the budgeted fixed
portion of expense for budget time
(variable Expense_Fixed_Budget)</t>
        </r>
      </text>
    </comment>
    <comment ref="A34" authorId="0">
      <text>
        <r>
          <rPr>
            <b/>
            <sz val="8"/>
            <rFont val="Arial"/>
            <family val="2"/>
          </rPr>
          <t>For each expense account, the history of expenses,
summed over history time
(variable ExpVar_History_tsum)</t>
        </r>
      </text>
    </comment>
    <comment ref="D34" authorId="0">
      <text>
        <r>
          <rPr>
            <b/>
            <sz val="8"/>
            <rFont val="Arial"/>
            <family val="2"/>
          </rPr>
          <t>Forecasted total expense for each expense account,
during the budget time period
(variable Expense_Budget)</t>
        </r>
      </text>
    </comment>
    <comment ref="A47" authorId="0">
      <text>
        <r>
          <rPr>
            <b/>
            <sz val="8"/>
            <rFont val="Arial"/>
            <family val="2"/>
          </rPr>
          <t>For each expense account, the history of expenses,
summed over history time
(variable ExpVar_History_tsum)</t>
        </r>
      </text>
    </comment>
    <comment ref="D47" authorId="0">
      <text>
        <r>
          <rPr>
            <b/>
            <sz val="8"/>
            <rFont val="Arial"/>
            <family val="2"/>
          </rPr>
          <t>Total budgeted variable expenses during the budget
time period, segmented by expense account (but by
time period)
(variable ExpVar_Budget)</t>
        </r>
      </text>
    </comment>
    <comment ref="A59"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D59" authorId="0">
      <text>
        <r>
          <rPr>
            <b/>
            <sz val="8"/>
            <rFont val="Arial"/>
            <family val="2"/>
          </rPr>
          <t>For each expense account, the budgeted fixed
portion of expense for budget time
(variable Expense_Fixed_Budget)</t>
        </r>
      </text>
    </comment>
    <comment ref="A73" authorId="0">
      <text>
        <r>
          <rPr>
            <b/>
            <sz val="8"/>
            <rFont val="Arial"/>
            <family val="2"/>
          </rPr>
          <t>Historical activity counts for each activity that
drives expense, summed over history time
(variable Activity_History_tsum)</t>
        </r>
      </text>
    </comment>
    <comment ref="D73" authorId="0">
      <text>
        <r>
          <rPr>
            <b/>
            <sz val="8"/>
            <rFont val="Arial"/>
            <family val="2"/>
          </rPr>
          <t>Forecasted total activity count for each activity
driver during the entire budget time range
(variable Activity_Budget)</t>
        </r>
      </text>
    </comment>
  </commentList>
</comments>
</file>

<file path=xl/comments5.xml><?xml version="1.0" encoding="utf-8"?>
<comments xmlns="http://schemas.openxmlformats.org/spreadsheetml/2006/main">
  <authors>
    <author>ModelSheet</author>
  </authors>
  <commentList>
    <comment ref="A5" authorId="0">
      <text>
        <r>
          <rPr>
            <b/>
            <sz val="8"/>
            <rFont val="Arial"/>
            <family val="2"/>
          </rPr>
          <t>The time period for historical data, expressed as
a string or number. This data is for display only;
it is not used in the model.
(variable Time_Range_History)</t>
        </r>
      </text>
    </comment>
    <comment ref="D5" authorId="0">
      <text>
        <r>
          <rPr>
            <b/>
            <sz val="8"/>
            <rFont val="Arial"/>
            <family val="2"/>
          </rPr>
          <t>The time period for the budget, expressed as a
string or number. This data is for display only;
it is not used in the model.
(variable Time_Range_Budget)</t>
        </r>
      </text>
    </comment>
    <comment ref="A12" authorId="0">
      <text>
        <r>
          <rPr>
            <b/>
            <sz val="8"/>
            <rFont val="Arial"/>
            <family val="2"/>
          </rPr>
          <t>For each expense account, the history of expenses,
summed over history time
(variable Expense_History_tsum)</t>
        </r>
      </text>
    </comment>
    <comment ref="D12" authorId="0">
      <text>
        <r>
          <rPr>
            <b/>
            <sz val="8"/>
            <rFont val="Arial"/>
            <family val="2"/>
          </rPr>
          <t>For each expense account, the forecasted expense
during the budget time period
(variable Expense_Budget_Time)</t>
        </r>
      </text>
    </comment>
    <comment ref="A20" authorId="0">
      <text>
        <r>
          <rPr>
            <b/>
            <sz val="8"/>
            <rFont val="Arial"/>
            <family val="2"/>
          </rPr>
          <t>For each expense account, the history of expenses,
summed over history time
(variable ExpVar_History_tsum)</t>
        </r>
      </text>
    </comment>
    <comment ref="D20" authorId="0">
      <text>
        <r>
          <rPr>
            <b/>
            <sz val="8"/>
            <rFont val="Arial"/>
            <family val="2"/>
          </rPr>
          <t>Budgeted variable expenses, segmented by expense
account and by time period (but not by activity
driver)
(variable ExpVar_Budget_Time)</t>
        </r>
      </text>
    </comment>
    <comment ref="A28"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D28" authorId="0">
      <text>
        <r>
          <rPr>
            <b/>
            <sz val="8"/>
            <rFont val="Arial"/>
            <family val="2"/>
          </rPr>
          <t>For each expense account, the budgeted fixed
portion of expense for the budget time period
(variable Expense_Fixed_Budget_Time)</t>
        </r>
      </text>
    </comment>
    <comment ref="A38" authorId="0">
      <text>
        <r>
          <rPr>
            <b/>
            <sz val="8"/>
            <rFont val="Arial"/>
            <family val="2"/>
          </rPr>
          <t>For each expense account, the history of expenses,
summed over history time
(variable Expense_History_tsum)</t>
        </r>
      </text>
    </comment>
    <comment ref="D38" authorId="0">
      <text>
        <r>
          <rPr>
            <b/>
            <sz val="8"/>
            <rFont val="Arial"/>
            <family val="2"/>
          </rPr>
          <t>For each expense account, the forecasted expense
during the budget time period
(variable Expense_Budget_Time)</t>
        </r>
      </text>
    </comment>
    <comment ref="A52" authorId="0">
      <text>
        <r>
          <rPr>
            <b/>
            <sz val="8"/>
            <rFont val="Arial"/>
            <family val="2"/>
          </rPr>
          <t>For each expense account, the history of expenses,
summed over history time
(variable ExpVar_History_tsum)</t>
        </r>
      </text>
    </comment>
    <comment ref="D52" authorId="0">
      <text>
        <r>
          <rPr>
            <b/>
            <sz val="8"/>
            <rFont val="Arial"/>
            <family val="2"/>
          </rPr>
          <t>Budgeted variable expenses, segmented by expense
account and by time period (but not by activity
driver)
(variable ExpVar_Budget_Time)</t>
        </r>
      </text>
    </comment>
    <comment ref="A65"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D65" authorId="0">
      <text>
        <r>
          <rPr>
            <b/>
            <sz val="8"/>
            <rFont val="Arial"/>
            <family val="2"/>
          </rPr>
          <t>For each expense account, the budgeted fixed
portion of expense for the budget time period
(variable Expense_Fixed_Budget_Time)</t>
        </r>
      </text>
    </comment>
    <comment ref="A80" authorId="0">
      <text>
        <r>
          <rPr>
            <b/>
            <sz val="8"/>
            <rFont val="Arial"/>
            <family val="2"/>
          </rPr>
          <t>Historical activity counts for each activity that
drives expense, summed over history time
(variable Activity_History_tsum)</t>
        </r>
      </text>
    </comment>
    <comment ref="D80" authorId="0">
      <text>
        <r>
          <rPr>
            <b/>
            <sz val="8"/>
            <rFont val="Arial"/>
            <family val="2"/>
          </rPr>
          <t>Forecasted activity levels for each activity
driver, for each time period in the budget time
range
(variable Activity_Budget_Time)</t>
        </r>
      </text>
    </comment>
  </commentList>
</comments>
</file>

<file path=xl/comments6.xml><?xml version="1.0" encoding="utf-8"?>
<comments xmlns="http://schemas.openxmlformats.org/spreadsheetml/2006/main">
  <authors>
    <author>ModelSheet</author>
  </authors>
  <commentList>
    <comment ref="A5" authorId="0">
      <text>
        <r>
          <rPr>
            <b/>
            <sz val="8"/>
            <rFont val="Arial"/>
            <family val="2"/>
          </rPr>
          <t>The time period for the budget, expressed as a
string or number. This data is for display only;
it is not used in the model.
(variable Time_Range_Budget)</t>
        </r>
      </text>
    </comment>
    <comment ref="A12" authorId="0">
      <text>
        <r>
          <rPr>
            <b/>
            <sz val="8"/>
            <rFont val="Arial"/>
            <family val="2"/>
          </rPr>
          <t>For each expense account, the forecasted expense
during the budget time period
(variable Expense_Budget_Time)</t>
        </r>
      </text>
    </comment>
    <comment ref="A20" authorId="0">
      <text>
        <r>
          <rPr>
            <b/>
            <sz val="8"/>
            <rFont val="Arial"/>
            <family val="2"/>
          </rPr>
          <t>Actual total expense for each expense account,
during the budget time period
(variable Expense_Actual_Time)</t>
        </r>
      </text>
    </comment>
    <comment ref="A28" authorId="0">
      <text>
        <r>
          <rPr>
            <b/>
            <sz val="8"/>
            <rFont val="Arial"/>
            <family val="2"/>
          </rPr>
          <t>Variance of total Expense = Actual Expense -
Budgeted Expense, by Activity Driver by time
period in the budget time range
(variable Expense_Variance_Time)</t>
        </r>
      </text>
    </comment>
    <comment ref="A33" authorId="0">
      <text>
        <r>
          <rPr>
            <b/>
            <sz val="8"/>
            <rFont val="Arial"/>
            <family val="2"/>
          </rPr>
          <t>Variance percent for total expense = (Actual
Expense) / (Budgeted Expense) -1, by Activity
Driver by time period in the budget time range
(variable Expense_Variance_pct_Time)</t>
        </r>
      </text>
    </comment>
    <comment ref="A43" authorId="0">
      <text>
        <r>
          <rPr>
            <b/>
            <sz val="8"/>
            <rFont val="Arial"/>
            <family val="2"/>
          </rPr>
          <t>For each expense account, the forecasted expense
during the budget time period
(variable Expense_Budget_Time)</t>
        </r>
      </text>
    </comment>
    <comment ref="A57" authorId="0">
      <text>
        <r>
          <rPr>
            <b/>
            <sz val="8"/>
            <rFont val="Arial"/>
            <family val="2"/>
          </rPr>
          <t>Actual total expense for each expense account,
during the budget time period
(variable Expense_Actual_Time)</t>
        </r>
      </text>
    </comment>
    <comment ref="A70" authorId="0">
      <text>
        <r>
          <rPr>
            <b/>
            <sz val="8"/>
            <rFont val="Arial"/>
            <family val="2"/>
          </rPr>
          <t>Variance of total Expense = Actual Expense -
Budgeted Expense, by Activity Driver by time
period in the budget time range
(variable Expense_Variance_Time)</t>
        </r>
      </text>
    </comment>
    <comment ref="A81" authorId="0">
      <text>
        <r>
          <rPr>
            <b/>
            <sz val="8"/>
            <rFont val="Arial"/>
            <family val="2"/>
          </rPr>
          <t>Variance percent for total expense = (Actual
Expense) / (Budgeted Expense) -1, by Activity
Driver by time period in the budget time range
(variable Expense_Variance_pct_Time)</t>
        </r>
      </text>
    </comment>
    <comment ref="A98" authorId="0">
      <text>
        <r>
          <rPr>
            <b/>
            <sz val="8"/>
            <rFont val="Arial"/>
            <family val="2"/>
          </rPr>
          <t>Forecasted activity levels for each activity
driver, for each time period in the budget time
range
(variable Activity_Budget_Time)</t>
        </r>
      </text>
    </comment>
    <comment ref="A106" authorId="0">
      <text>
        <r>
          <rPr>
            <b/>
            <sz val="8"/>
            <rFont val="Arial"/>
            <family val="2"/>
          </rPr>
          <t>Actual activity counts for each activity driver,
for each time period in the budget time range
(variable Activity_Actual_Time)</t>
        </r>
      </text>
    </comment>
    <comment ref="A113" authorId="0">
      <text>
        <r>
          <rPr>
            <b/>
            <sz val="8"/>
            <rFont val="Arial"/>
            <family val="2"/>
          </rPr>
          <t>Variance of Activity Count = Actual Activity Count
- Budgeted Activity Count, by Activity Driver by
time period in the budget time range
(variable Activity_Variance_Time)</t>
        </r>
      </text>
    </comment>
    <comment ref="A118" authorId="0">
      <text>
        <r>
          <rPr>
            <b/>
            <sz val="8"/>
            <rFont val="Arial"/>
            <family val="2"/>
          </rPr>
          <t>Variance percent for Activity Count = (Actual
Activity Count) / (Budgeted Activity Count) -1, by
Activity Driver by time period in the budget time
range
(variable Activity_Variance_pct_Time)</t>
        </r>
      </text>
    </comment>
  </commentList>
</comments>
</file>

<file path=xl/comments7.xml><?xml version="1.0" encoding="utf-8"?>
<comments xmlns="http://schemas.openxmlformats.org/spreadsheetml/2006/main">
  <authors>
    <author>ModelSheet</author>
  </authors>
  <commentList>
    <comment ref="A5" authorId="0">
      <text>
        <r>
          <rPr>
            <b/>
            <sz val="8"/>
            <rFont val="Arial"/>
            <family val="2"/>
          </rPr>
          <t>The time period for historical data, expressed as
a string or number. This data is for display only;
it is not used in the model.
(variable Time_Range_History)</t>
        </r>
      </text>
    </comment>
    <comment ref="D5" authorId="0">
      <text>
        <r>
          <rPr>
            <b/>
            <sz val="8"/>
            <rFont val="Arial"/>
            <family val="2"/>
          </rPr>
          <t>The time period for the budget, expressed as a
string or number. This data is for display only;
it is not used in the model.
(variable Time_Range_Budget)</t>
        </r>
      </text>
    </comment>
    <comment ref="A10" authorId="0">
      <text>
        <r>
          <rPr>
            <b/>
            <sz val="8"/>
            <rFont val="Arial"/>
            <family val="2"/>
          </rPr>
          <t>For each expense account, the history of expenses,
summed over history time
(variable Expense_History_tsum)</t>
        </r>
      </text>
    </comment>
    <comment ref="D10" authorId="0">
      <text>
        <r>
          <rPr>
            <b/>
            <sz val="8"/>
            <rFont val="Arial"/>
            <family val="2"/>
          </rPr>
          <t>For each expense account, the forecasted expense
during the budget time period
(variable Expense_Budget_Time)</t>
        </r>
      </text>
    </comment>
    <comment ref="A19" authorId="0">
      <text>
        <r>
          <rPr>
            <b/>
            <sz val="8"/>
            <rFont val="Arial"/>
            <family val="2"/>
          </rPr>
          <t>For each expense account, the history of expenses,
summed over history time
(variable ExpVar_History_tsum)</t>
        </r>
      </text>
    </comment>
    <comment ref="D19" authorId="0">
      <text>
        <r>
          <rPr>
            <b/>
            <sz val="8"/>
            <rFont val="Arial"/>
            <family val="2"/>
          </rPr>
          <t>Budgeted variable expenses, segmented by expense
account and by time period (but not by activity
driver)
(variable ExpVar_Budget_Time)</t>
        </r>
      </text>
    </comment>
    <comment ref="A27"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D27" authorId="0">
      <text>
        <r>
          <rPr>
            <b/>
            <sz val="8"/>
            <rFont val="Arial"/>
            <family val="2"/>
          </rPr>
          <t>For each expense account, the budgeted fixed
portion of expense for the budget time period
(variable Expense_Fixed_Budget_Time)</t>
        </r>
      </text>
    </comment>
    <comment ref="A36" authorId="0">
      <text>
        <r>
          <rPr>
            <b/>
            <sz val="8"/>
            <rFont val="Arial"/>
            <family val="2"/>
          </rPr>
          <t>Budgeted variable expenses, segmented by activity,
by expense type, and by time period
(variable ExpVar_Budget_Activities_Time)</t>
        </r>
      </text>
    </comment>
    <comment ref="A57" authorId="0">
      <text>
        <r>
          <rPr>
            <b/>
            <sz val="8"/>
            <rFont val="Arial"/>
            <family val="2"/>
          </rPr>
          <t>Actual total expense for each expense account,
during the budget time period
(variable Expense_Actual_Time)</t>
        </r>
      </text>
    </comment>
    <comment ref="A65" authorId="0">
      <text>
        <r>
          <rPr>
            <b/>
            <sz val="8"/>
            <rFont val="Arial"/>
            <family val="2"/>
          </rPr>
          <t>Variance of total Expense = Actual Expense -
Budgeted Expense, by Activity Driver by time
period in the budget time range
(variable Expense_Variance_Time)</t>
        </r>
      </text>
    </comment>
    <comment ref="A70" authorId="0">
      <text>
        <r>
          <rPr>
            <b/>
            <sz val="8"/>
            <rFont val="Arial"/>
            <family val="2"/>
          </rPr>
          <t>Variance percent for total expense = (Actual
Expense) / (Budgeted Expense) -1, by Activity
Driver by time period in the budget time range
(variable Expense_Variance_pct_Time)</t>
        </r>
      </text>
    </comment>
  </commentList>
</comments>
</file>

<file path=xl/comments8.xml><?xml version="1.0" encoding="utf-8"?>
<comments xmlns="http://schemas.openxmlformats.org/spreadsheetml/2006/main">
  <authors>
    <author>ModelSheet</author>
  </authors>
  <commentList>
    <comment ref="A5" authorId="0">
      <text>
        <r>
          <rPr>
            <b/>
            <sz val="8"/>
            <rFont val="Arial"/>
            <family val="2"/>
          </rPr>
          <t>The time period for historical data, expressed as
a string or number. This data is for display only;
it is not used in the model.
(variable Time_Range_History)</t>
        </r>
      </text>
    </comment>
    <comment ref="D5" authorId="0">
      <text>
        <r>
          <rPr>
            <b/>
            <sz val="8"/>
            <rFont val="Arial"/>
            <family val="2"/>
          </rPr>
          <t>The time period for the budget, expressed as a
string or number. This data is for display only;
it is not used in the model.
(variable Time_Range_Budget)</t>
        </r>
      </text>
    </comment>
    <comment ref="A10" authorId="0">
      <text>
        <r>
          <rPr>
            <b/>
            <sz val="8"/>
            <rFont val="Arial"/>
            <family val="2"/>
          </rPr>
          <t>For each expense account, the history of expenses,
summed over history time
(variable Expense_History_tsum)</t>
        </r>
      </text>
    </comment>
    <comment ref="D10" authorId="0">
      <text>
        <r>
          <rPr>
            <b/>
            <sz val="8"/>
            <rFont val="Arial"/>
            <family val="2"/>
          </rPr>
          <t>For each expense account, the forecasted expense
during the budget time period
(variable Expense_Budget_Time)</t>
        </r>
      </text>
    </comment>
    <comment ref="A19" authorId="0">
      <text>
        <r>
          <rPr>
            <b/>
            <sz val="8"/>
            <rFont val="Arial"/>
            <family val="2"/>
          </rPr>
          <t>For each expense account, the history of expenses,
summed over history time
(variable ExpVar_History_tsum)</t>
        </r>
      </text>
    </comment>
    <comment ref="D19" authorId="0">
      <text>
        <r>
          <rPr>
            <b/>
            <sz val="8"/>
            <rFont val="Arial"/>
            <family val="2"/>
          </rPr>
          <t>Budgeted variable expenses, segmented by expense
account and by time period (but not by activity
driver)
(variable ExpVar_Budget_Time)</t>
        </r>
      </text>
    </comment>
    <comment ref="A27"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D27" authorId="0">
      <text>
        <r>
          <rPr>
            <b/>
            <sz val="8"/>
            <rFont val="Arial"/>
            <family val="2"/>
          </rPr>
          <t>For each expense account, the budgeted fixed
portion of expense for the budget time period
(variable Expense_Fixed_Budget_Time)</t>
        </r>
      </text>
    </comment>
    <comment ref="A36" authorId="0">
      <text>
        <r>
          <rPr>
            <b/>
            <sz val="8"/>
            <rFont val="Arial"/>
            <family val="2"/>
          </rPr>
          <t>Budgeted variable expenses, segmented by activity,
by expense type, and by time period
(variable ExpVar_Budget_Activities_Time)</t>
        </r>
      </text>
    </comment>
    <comment ref="A57" authorId="0">
      <text>
        <r>
          <rPr>
            <b/>
            <sz val="8"/>
            <rFont val="Arial"/>
            <family val="2"/>
          </rPr>
          <t>Actual total expense for each expense account,
during the budget time period
(variable Expense_Actual_Time)</t>
        </r>
      </text>
    </comment>
    <comment ref="A65" authorId="0">
      <text>
        <r>
          <rPr>
            <b/>
            <sz val="8"/>
            <rFont val="Arial"/>
            <family val="2"/>
          </rPr>
          <t>Variance of total Expense = Actual Expense -
Budgeted Expense, by Activity Driver by time
period in the budget time range
(variable Expense_Variance_Time)</t>
        </r>
      </text>
    </comment>
    <comment ref="A70" authorId="0">
      <text>
        <r>
          <rPr>
            <b/>
            <sz val="8"/>
            <rFont val="Arial"/>
            <family val="2"/>
          </rPr>
          <t>Variance percent for total expense = (Actual
Expense) / (Budgeted Expense) -1, by Activity
Driver by time period in the budget time range
(variable Expense_Variance_pct_Time)</t>
        </r>
      </text>
    </comment>
  </commentList>
</comments>
</file>

<file path=xl/comments9.xml><?xml version="1.0" encoding="utf-8"?>
<comments xmlns="http://schemas.openxmlformats.org/spreadsheetml/2006/main">
  <authors>
    <author>ModelSheet</author>
  </authors>
  <commentList>
    <comment ref="B6" authorId="0">
      <text>
        <r>
          <rPr>
            <b/>
            <sz val="8"/>
            <rFont val="Arial"/>
            <family val="2"/>
          </rPr>
          <t>This variable stores the display names of the
items in dimension 'Activity Drivers'. This
variable is used internally and can be ignored by
the user.</t>
        </r>
      </text>
    </comment>
    <comment ref="B8" authorId="0">
      <text>
        <r>
          <rPr>
            <b/>
            <sz val="8"/>
            <rFont val="Arial"/>
            <family val="2"/>
          </rPr>
          <t>Actual activity counts for each activity driver,
for each time period in the budget time range
(variable Activity_Actual_Time)</t>
        </r>
      </text>
    </comment>
    <comment ref="B10" authorId="0">
      <text>
        <r>
          <rPr>
            <b/>
            <sz val="8"/>
            <rFont val="Arial"/>
            <family val="2"/>
          </rPr>
          <t>Forecasted total activity count for each activity
driver during the entire budget time range
(variable Activity_Budget)</t>
        </r>
      </text>
    </comment>
    <comment ref="B12" authorId="0">
      <text>
        <r>
          <rPr>
            <b/>
            <sz val="8"/>
            <rFont val="Arial"/>
            <family val="2"/>
          </rPr>
          <t>The rate of growth of activity level per time
period during the budget time range
(variable Activity_Budget_Growth_pct_Period)</t>
        </r>
      </text>
    </comment>
    <comment ref="B14" authorId="0">
      <text>
        <r>
          <rPr>
            <b/>
            <sz val="8"/>
            <rFont val="Arial"/>
            <family val="2"/>
          </rPr>
          <t>The annual rate of growth of activity level during
the budget time range
(variable Activity_Budget_Growth_pct_Yr)</t>
        </r>
      </text>
    </comment>
    <comment ref="B16" authorId="0">
      <text>
        <r>
          <rPr>
            <b/>
            <sz val="8"/>
            <rFont val="Arial"/>
            <family val="2"/>
          </rPr>
          <t>Forecasted activity levels for each activity
driver, for each time period in the budget time
range
(variable Activity_Budget_Time)</t>
        </r>
      </text>
    </comment>
    <comment ref="B18" authorId="0">
      <text>
        <r>
          <rPr>
            <b/>
            <sz val="8"/>
            <rFont val="Arial"/>
            <family val="2"/>
          </rPr>
          <t>Forecasted activity levels for each activity
driver, for each time period in the budget time
range. 
The values are computed from the total budgeted
activity counts and activity growth rates above.
You can override these values by entering numbers
or formulas directly in the shaded cells.
(variable Activity_Budget_Time_In)</t>
        </r>
      </text>
    </comment>
    <comment ref="B20" authorId="0">
      <text>
        <r>
          <rPr>
            <b/>
            <sz val="8"/>
            <rFont val="Arial"/>
            <family val="2"/>
          </rPr>
          <t>Descriptions for each of the the activities that
drive expenses
(variable Activity_Description)</t>
        </r>
      </text>
    </comment>
    <comment ref="B22" authorId="0">
      <text>
        <r>
          <rPr>
            <b/>
            <sz val="8"/>
            <rFont val="Arial"/>
            <family val="2"/>
          </rPr>
          <t>Historical activity counts for each activity that
drives expense
(variable Activity_History)</t>
        </r>
      </text>
    </comment>
    <comment ref="B24" authorId="0">
      <text>
        <r>
          <rPr>
            <b/>
            <sz val="8"/>
            <rFont val="Arial"/>
            <family val="2"/>
          </rPr>
          <t>Historical activity counts for each activity that
drives expense, summed over history time
(variable Activity_History_tsum)</t>
        </r>
      </text>
    </comment>
    <comment ref="B26" authorId="0">
      <text>
        <r>
          <rPr>
            <b/>
            <sz val="8"/>
            <rFont val="Arial"/>
            <family val="2"/>
          </rPr>
          <t>Variance percent for Activity Count = (Actual
Activity Count) / (Budgeted Activity Count) -1, by
Activity Driver by time period in the budget time
range
(variable Activity_Variance_pct_Time)</t>
        </r>
      </text>
    </comment>
    <comment ref="B28" authorId="0">
      <text>
        <r>
          <rPr>
            <b/>
            <sz val="8"/>
            <rFont val="Arial"/>
            <family val="2"/>
          </rPr>
          <t>Variance of Activity Count = Actual Activity Count
- Budgeted Activity Count, by Activity Driver by
time period in the budget time range
(variable Activity_Variance_Time)</t>
        </r>
      </text>
    </comment>
    <comment ref="B30" authorId="0">
      <text>
        <r>
          <rPr>
            <b/>
            <sz val="8"/>
            <rFont val="Arial"/>
            <family val="2"/>
          </rPr>
          <t>(variable Driver_Num)</t>
        </r>
      </text>
    </comment>
    <comment ref="B32" authorId="0">
      <text>
        <r>
          <rPr>
            <b/>
            <sz val="8"/>
            <rFont val="Arial"/>
            <family val="2"/>
          </rPr>
          <t>Actual total expense for each expense account,
during the budget time period
(variable Expense_Actual_Time)</t>
        </r>
      </text>
    </comment>
    <comment ref="B34" authorId="0">
      <text>
        <r>
          <rPr>
            <b/>
            <sz val="8"/>
            <rFont val="Arial"/>
            <family val="2"/>
          </rPr>
          <t>Forecasted total expense for each expense account,
during the budget time period
(variable Expense_Budget)</t>
        </r>
      </text>
    </comment>
    <comment ref="B36" authorId="0">
      <text>
        <r>
          <rPr>
            <b/>
            <sz val="8"/>
            <rFont val="Arial"/>
            <family val="2"/>
          </rPr>
          <t>For each expense account, the forecasted expense
during the budget time period
(variable Expense_Budget_Time)</t>
        </r>
      </text>
    </comment>
    <comment ref="B38" authorId="0">
      <text>
        <r>
          <rPr>
            <b/>
            <sz val="8"/>
            <rFont val="Arial"/>
            <family val="2"/>
          </rPr>
          <t>For each expense account, the budgeted fixed
portion of expense for budget time
(variable Expense_Fixed_Budget)</t>
        </r>
      </text>
    </comment>
    <comment ref="B40" authorId="0">
      <text>
        <r>
          <rPr>
            <b/>
            <sz val="8"/>
            <rFont val="Arial"/>
            <family val="2"/>
          </rPr>
          <t>For each expense account, the budgeted fixed
portion of expense for the budget time period
(variable Expense_Fixed_Budget_Time)</t>
        </r>
      </text>
    </comment>
    <comment ref="B42" authorId="0">
      <text>
        <r>
          <rPr>
            <b/>
            <sz val="8"/>
            <rFont val="Arial"/>
            <family val="2"/>
          </rPr>
          <t>For each expense account, the history of the fixed
portion of expenses. This amount is subtracted
from total expense history to obtain the variable
expense history
(variable Expense_Fixed_History)</t>
        </r>
      </text>
    </comment>
    <comment ref="B44" authorId="0">
      <text>
        <r>
          <rPr>
            <b/>
            <sz val="8"/>
            <rFont val="Arial"/>
            <family val="2"/>
          </rPr>
          <t>For each expense account, the history of the fixed
portion of expenses, summed over history time.
This amount is subtracted from total expense
history to obtain the variable expense history
(variable Expense_Fixed_History_tsum)</t>
        </r>
      </text>
    </comment>
    <comment ref="B46" authorId="0">
      <text>
        <r>
          <rPr>
            <b/>
            <sz val="8"/>
            <rFont val="Arial"/>
            <family val="2"/>
          </rPr>
          <t>For each expense account, the history and budget
of the fixed portion of expenses.
(variable Expense_Fixed_Time)</t>
        </r>
      </text>
    </comment>
    <comment ref="B48" authorId="0">
      <text>
        <r>
          <rPr>
            <b/>
            <sz val="8"/>
            <rFont val="Arial"/>
            <family val="2"/>
          </rPr>
          <t>For each expense account, the history of expenses
(variable Expense_History)</t>
        </r>
      </text>
    </comment>
    <comment ref="B50" authorId="0">
      <text>
        <r>
          <rPr>
            <b/>
            <sz val="8"/>
            <rFont val="Arial"/>
            <family val="2"/>
          </rPr>
          <t>For each expense account, the history of expenses,
summed over history time
(variable Expense_History_tsum)</t>
        </r>
      </text>
    </comment>
    <comment ref="B52" authorId="0">
      <text>
        <r>
          <rPr>
            <b/>
            <sz val="8"/>
            <rFont val="Arial"/>
            <family val="2"/>
          </rPr>
          <t>Variance percent for total expense = (Actual
Expense) / (Budgeted Expense) -1, by Activity
Driver by time period in the budget time range
(variable Expense_Variance_pct_Time)</t>
        </r>
      </text>
    </comment>
    <comment ref="B54" authorId="0">
      <text>
        <r>
          <rPr>
            <b/>
            <sz val="8"/>
            <rFont val="Arial"/>
            <family val="2"/>
          </rPr>
          <t>Variance of total Expense = Actual Expense -
Budgeted Expense, by Activity Driver by time
period in the budget time range
(variable Expense_Variance_Time)</t>
        </r>
      </text>
    </comment>
    <comment ref="B56" authorId="0">
      <text>
        <r>
          <rPr>
            <b/>
            <sz val="8"/>
            <rFont val="Arial"/>
            <family val="2"/>
          </rPr>
          <t>Total budgeted variable expenses during the budget
time period, segmented by expense account (but by
time period)
(variable ExpVar_Budget)</t>
        </r>
      </text>
    </comment>
    <comment ref="B58" authorId="0">
      <text>
        <r>
          <rPr>
            <b/>
            <sz val="8"/>
            <rFont val="Arial"/>
            <family val="2"/>
          </rPr>
          <t>Budgeted variable expenses, segmented by activity,
by expense type, and by time period
(variable ExpVar_Budget_Activities)</t>
        </r>
      </text>
    </comment>
    <comment ref="B60" authorId="0">
      <text>
        <r>
          <rPr>
            <b/>
            <sz val="8"/>
            <rFont val="Arial"/>
            <family val="2"/>
          </rPr>
          <t>Budgeted variable expenses, segmented by activity,
by expense type, and by time period
(variable ExpVar_Budget_Activities_Time)</t>
        </r>
      </text>
    </comment>
    <comment ref="B62" authorId="0">
      <text>
        <r>
          <rPr>
            <b/>
            <sz val="8"/>
            <rFont val="Arial"/>
            <family val="2"/>
          </rPr>
          <t>Budgeted variable expenses, segmented by expense
account, by activity driver, and by time period
(variable ExpVar_Budget_Drivers_Time)</t>
        </r>
      </text>
    </comment>
    <comment ref="B64" authorId="0">
      <text>
        <r>
          <rPr>
            <b/>
            <sz val="8"/>
            <rFont val="Arial"/>
            <family val="2"/>
          </rPr>
          <t>Budgeted variable expenses, segmented by expense
account and by time period (but not by activity
driver)
(variable ExpVar_Budget_Time)</t>
        </r>
      </text>
    </comment>
    <comment ref="B66" authorId="0">
      <text>
        <r>
          <rPr>
            <b/>
            <sz val="8"/>
            <rFont val="Arial"/>
            <family val="2"/>
          </rPr>
          <t>Expense amount per activity count, for each
expense account and for each activity driver in
the budget
(variable ExpVar_Driver_Coef)</t>
        </r>
      </text>
    </comment>
    <comment ref="B68" authorId="0">
      <text>
        <r>
          <rPr>
            <b/>
            <sz val="8"/>
            <rFont val="Arial"/>
            <family val="2"/>
          </rPr>
          <t>For each expense account, the coefficient of each
relevant activity driver in the budget for
variable expense
(variable ExpVar_Driver_Coef_Num)</t>
        </r>
      </text>
    </comment>
    <comment ref="B70" authorId="0">
      <text>
        <r>
          <rPr>
            <b/>
            <sz val="8"/>
            <rFont val="Arial"/>
            <family val="2"/>
          </rPr>
          <t>For each expense account and each relevant
activity driver, the historical ratio (variable
expense) / (activity level) / (number of drivers
for this expense account). This ratio allocates
the historical expense evenly among the activity
drivers for each expense account.
(variable ExpVar_Driver_Ratio_Hist)</t>
        </r>
      </text>
    </comment>
    <comment ref="B72" authorId="0">
      <text>
        <r>
          <rPr>
            <b/>
            <sz val="8"/>
            <rFont val="Arial"/>
            <family val="2"/>
          </rPr>
          <t>Weights for splitting historical expense over
drivers of an expense account, unnormalized
(variable ExpVar_Driver_Wgts_In)</t>
        </r>
      </text>
    </comment>
    <comment ref="B74" authorId="0">
      <text>
        <r>
          <rPr>
            <b/>
            <sz val="8"/>
            <rFont val="Arial"/>
            <family val="2"/>
          </rPr>
          <t>Weights for splitting historical expense over
drivers of an expense account, normalized
(variable ExpVar_Driver_Wgts_Normed)</t>
        </r>
      </text>
    </comment>
    <comment ref="B77" authorId="0">
      <text>
        <r>
          <rPr>
            <b/>
            <sz val="8"/>
            <rFont val="Arial"/>
            <family val="2"/>
          </rPr>
          <t>For each expense account, a list of relevant
activity drivers for that variable expense. In the
customizable model, you can specify the maximum
number of drivers for any expense account.
(variable ExpVar_Drivers)</t>
        </r>
      </text>
    </comment>
    <comment ref="B79" authorId="0">
      <text>
        <r>
          <rPr>
            <b/>
            <sz val="8"/>
            <rFont val="Arial"/>
            <family val="2"/>
          </rPr>
          <t>This variable counts the number of activity
drivers that drive each expense account. When
computing the historical cost coefficient, this
variable is used to divide the historical expense
in each account evenly among the drivers of that
account.
(variable ExpVar_Drivers_Count)</t>
        </r>
      </text>
    </comment>
    <comment ref="B81" authorId="0">
      <text>
        <r>
          <rPr>
            <b/>
            <sz val="8"/>
            <rFont val="Arial"/>
            <family val="2"/>
          </rPr>
          <t>For each expense account, the history of expenses
(variable ExpVar_History)</t>
        </r>
      </text>
    </comment>
    <comment ref="B83" authorId="0">
      <text>
        <r>
          <rPr>
            <b/>
            <sz val="8"/>
            <rFont val="Arial"/>
            <family val="2"/>
          </rPr>
          <t>For each expense account, the history of expenses,
summed over history time
(variable ExpVar_History_tsum)</t>
        </r>
      </text>
    </comment>
    <comment ref="B85" authorId="0">
      <text>
        <r>
          <rPr>
            <b/>
            <sz val="8"/>
            <rFont val="Arial"/>
            <family val="2"/>
          </rPr>
          <t>The name of the organization for which the model
is made
(variable Organization_Name)</t>
        </r>
      </text>
    </comment>
    <comment ref="B87" authorId="0">
      <text>
        <r>
          <rPr>
            <b/>
            <sz val="8"/>
            <rFont val="Arial"/>
            <family val="2"/>
          </rPr>
          <t>Time in the budget time range, expressed in years
(variable Time_Budget)</t>
        </r>
      </text>
    </comment>
    <comment ref="B89" authorId="0">
      <text>
        <r>
          <rPr>
            <b/>
            <sz val="8"/>
            <rFont val="Arial"/>
            <family val="2"/>
          </rPr>
          <t>Starting dates of each time period in the budget
time range
(variable Time_Dates_Budget)</t>
        </r>
      </text>
    </comment>
    <comment ref="B91" authorId="0">
      <text>
        <r>
          <rPr>
            <b/>
            <sz val="8"/>
            <rFont val="Arial"/>
            <family val="2"/>
          </rPr>
          <t>Starting dates of each time period in the history
time range
(variable Time_Dates_History)</t>
        </r>
      </text>
    </comment>
    <comment ref="B93" authorId="0">
      <text>
        <r>
          <rPr>
            <b/>
            <sz val="8"/>
            <rFont val="Arial"/>
            <family val="2"/>
          </rPr>
          <t>The time period for the budget, expressed as a
string or number. This data is for display only;
it is not used in the model.
(variable Time_Range_Budget)</t>
        </r>
      </text>
    </comment>
    <comment ref="B95" authorId="0">
      <text>
        <r>
          <rPr>
            <b/>
            <sz val="8"/>
            <rFont val="Arial"/>
            <family val="2"/>
          </rPr>
          <t>The time period for historical data, expressed as
a string or number. This data is for display only;
it is not used in the model.
(variable Time_Range_History)</t>
        </r>
      </text>
    </comment>
  </commentList>
</comments>
</file>

<file path=xl/sharedStrings.xml><?xml version="1.0" encoding="utf-8"?>
<sst xmlns="http://schemas.openxmlformats.org/spreadsheetml/2006/main" count="746" uniqueCount="537">
  <si>
    <t xml:space="preserve">  Sales_Units_A</t>
  </si>
  <si>
    <t>:A:-1:Activity_Variance_Time</t>
  </si>
  <si>
    <t>ExpVar_Driver_Coef["Expense_Accts.Cost_Center_A.Overhead", "Driver_Counters.Driver_2"]|=E80</t>
  </si>
  <si>
    <t>ExpVar_Driver_Wgts_In["Expense_Accts.Cost_Center_A.Overhead", "Driver_Counters.Driver_1"]|</t>
  </si>
  <si>
    <t>:D:0:Driver_Counters.Driver_2</t>
  </si>
  <si>
    <t>if(iserror(match(diminfo("Activities"), ranged("Driver_Counters", ExpVar_Drivers), 0)), 0, index(ranged("Driver_Counters", ExpVar_Budget_Drivers_Time), match(diminfo("Activities"), ranged("Driver_Counters", ExpVar_Drivers), 0)))</t>
  </si>
  <si>
    <t>Expense_History["Expense_Accts.Cost_Center_A.Overhead", DATE(2010,4,1)]|=F15</t>
  </si>
  <si>
    <t>Activity Description (text)</t>
  </si>
  <si>
    <t>:A:-1:ExpVar_Driver_Wgts_Normed</t>
  </si>
  <si>
    <t>Expense_Fixed_Time["Expense_Accts.Cost_Center_A.Overhead", DATE(2010,8,1)]|=J24</t>
  </si>
  <si>
    <t>Variance - Expense</t>
  </si>
  <si>
    <t>Activity_Budget_Time</t>
  </si>
  <si>
    <t>Labor</t>
  </si>
  <si>
    <t>Actual Activity Count</t>
  </si>
  <si>
    <t>ExpVar_Driver_Wgts_In["Expense_Accts.Cost_Center_A.Labor", "Driver_Counters.Driver_1"]|</t>
  </si>
  <si>
    <t>:A:-1:Expense_Variance_pct_Time</t>
  </si>
  <si>
    <t>Expense_Fixed_Time["Expense_Accts.Cost_Center_A.Labor", DATE(2010,6,1)]|=H23</t>
  </si>
  <si>
    <t>Expense_Fixed_Time["Expense_Accts.Cost_Center_B.Labor", DATE(2010,5,1)]|=G25</t>
  </si>
  <si>
    <t>Sales Units A</t>
  </si>
  <si>
    <t>Sales Units B</t>
  </si>
  <si>
    <t>Time_Dates_Budget</t>
  </si>
  <si>
    <t>Expense_Actual_Time["Expense_Accts.Cost_Center_B.Material", DATE(2010,8,1)]|</t>
  </si>
  <si>
    <t>Driver Counters</t>
  </si>
  <si>
    <t>:A:0:Activities_Dim</t>
  </si>
  <si>
    <t>:A:-1:Expense_Budget</t>
  </si>
  <si>
    <t>Activity_Budget_Growth_pct_Yr</t>
  </si>
  <si>
    <t>:A:0:ExpVar_Driver_Wgts_In</t>
  </si>
  <si>
    <t>ExpVar_Driver_Coef["Expense_Accts.Cost_Center_B.Material", "Driver_Counters.Driver_1"]|=D90</t>
  </si>
  <si>
    <t>:D:-1:Activities</t>
  </si>
  <si>
    <t>:A:-1:Activity_History</t>
  </si>
  <si>
    <t>Activity Variance %</t>
  </si>
  <si>
    <t>Expense_Fixed_Time["Expense_Accts.Cost_Center_A.Labor", DATE(2010,3,1)]|=E23</t>
  </si>
  <si>
    <t>:D:2:Driver_Counters.Driver_1</t>
  </si>
  <si>
    <t>:A:-1:Time_Dates_History</t>
  </si>
  <si>
    <t>Total As</t>
  </si>
  <si>
    <t>Variable Expense History</t>
  </si>
  <si>
    <t>:D:0:Driver_Counters.Driver_1</t>
  </si>
  <si>
    <t>The annual rate of growth of activity level during the budget time range</t>
  </si>
  <si>
    <t>For each expense account, the budgeted fixed portion of expense for the budget time period</t>
  </si>
  <si>
    <t>:A:0:ExpVar_Driver_Coef_Num</t>
  </si>
  <si>
    <t>:D:0:Activities.Sales_Units_A</t>
  </si>
  <si>
    <t>Expense amount per activity count, for each expense account and for each activity driver in the budget</t>
  </si>
  <si>
    <t>:D:0:Activities.Sales_Units_B</t>
  </si>
  <si>
    <t>ExpVar_Driver_Coef["Expense_Accts.Cost_Center_A.Labor", "Driver_Counters.Driver_1"]|=D75</t>
  </si>
  <si>
    <t>:A:0:Activity_Actual_Time</t>
  </si>
  <si>
    <t>:A:-1:Time_Budget</t>
  </si>
  <si>
    <t>ExpVar_Drivers_Count</t>
  </si>
  <si>
    <t>The rate of growth of activity level per time period during the budget time range</t>
  </si>
  <si>
    <t>Variance percent for Activity Count = (Actual Activity Count) / (Budgeted Activity Count) -1, by Activity Driver by time period in the budget time range</t>
  </si>
  <si>
    <t>Activity_Budget</t>
  </si>
  <si>
    <t>Expense_Actual_Time["Expense_Accts.Cost_Center_A.Overhead", DATE(2010,12,1)]|</t>
  </si>
  <si>
    <t>Driver 1</t>
  </si>
  <si>
    <t>:A:-1:Expense_Fixed_Time</t>
  </si>
  <si>
    <t>Starting dates of each time period in the budget time range</t>
  </si>
  <si>
    <t>:A:-1:ExpVar_Budget_Time</t>
  </si>
  <si>
    <t>Expense Accts</t>
  </si>
  <si>
    <t>:WS:</t>
  </si>
  <si>
    <t>:A:0:Driver_Num</t>
  </si>
  <si>
    <t>Activity Budget Growth (%/Yr)</t>
  </si>
  <si>
    <t>Activity History</t>
  </si>
  <si>
    <t xml:space="preserve">    Overhead</t>
  </si>
  <si>
    <t>Fixed Expense History</t>
  </si>
  <si>
    <t>:A:0:ExpVar_Budget_Drivers_Time</t>
  </si>
  <si>
    <t>Activity_History["Activities.Sales_Units_B", DATE(2010,6,1)]|</t>
  </si>
  <si>
    <t>Variable Expense Budget</t>
  </si>
  <si>
    <t xml:space="preserve">    Labor</t>
  </si>
  <si>
    <t>Expense_Actual_Time["Expense_Accts.Cost_Center_A.Overhead", DATE(2010,7,1)]|</t>
  </si>
  <si>
    <t>Expense_Actual_Time["Expense_Accts.Cost_Center_A.Labor", DATE(2010,7,1)]|</t>
  </si>
  <si>
    <t>Driver_Counter</t>
  </si>
  <si>
    <t>ExpVar_Driver_Wgts_In["Expense_Accts.Cost_Center_A.Overhead", "Driver_Counters.Driver_2"]|</t>
  </si>
  <si>
    <t>Expense_Fixed_Time["Expense_Accts.Cost_Center_A.Labor", DATE(2010,5,1)]|=G23</t>
  </si>
  <si>
    <t xml:space="preserve">  Cost_Center_A</t>
  </si>
  <si>
    <t>ExpVar_Drivers["Expense_Accts.Cost_Center_B.Labor", "Driver_Counters.Driver_2"]|</t>
  </si>
  <si>
    <t>Display Item As</t>
  </si>
  <si>
    <t>Activity_Actual_Time["Activities.Sales_Units_B", DATE(2010,12,1)]|</t>
  </si>
  <si>
    <t>Activity_Actual_Time["Activities.Sales_Units_A", DATE(2010,10,1)]|</t>
  </si>
  <si>
    <t>preve(0)</t>
  </si>
  <si>
    <t>Expense_Fixed_History</t>
  </si>
  <si>
    <t>Time in the budget time range, expressed in years</t>
  </si>
  <si>
    <t>Driver 2</t>
  </si>
  <si>
    <t>:A:0:Expense_Fixed_History</t>
  </si>
  <si>
    <t>For each expense account, the forecasted expense during the budget time period</t>
  </si>
  <si>
    <t>:A:-1:Activity_Description</t>
  </si>
  <si>
    <t>:A:0:Time_Range_History</t>
  </si>
  <si>
    <t>Activity_Budget_Time_In["Activities.Sales_Units_A", DATE(2010,8,1)]|=B53*(1+'(Tables)'!B27)</t>
  </si>
  <si>
    <t>:A:-1:Activity_History_tsum</t>
  </si>
  <si>
    <t>ABC, Inc.</t>
  </si>
  <si>
    <t>For each expense account, the history of the fixed portion of expenses. This amount is subtracted from total expense history to obtain the variable expense history</t>
  </si>
  <si>
    <t>Driver_Num</t>
  </si>
  <si>
    <t>Expense_History["Expense_Accts.Cost_Center_B.Labor", DATE(2010,1,1)]|=0</t>
  </si>
  <si>
    <t>Expense_Fixed_Time["Expense_Accts.Cost_Center_A.Labor", DATE(2010,9,1)]|=K23</t>
  </si>
  <si>
    <t>History Time Range</t>
  </si>
  <si>
    <t>:D:2:Expense_Accts.Cost_Center_A</t>
  </si>
  <si>
    <t>Expense_Actual_Time["Expense_Accts.Cost_Center_B.Labor", DATE(2010,11,1)]|</t>
  </si>
  <si>
    <t>Budget Time Range</t>
  </si>
  <si>
    <t>:A:0:Organization_Name</t>
  </si>
  <si>
    <t>Time_Range_Budget</t>
  </si>
  <si>
    <t>Expense Budget</t>
  </si>
  <si>
    <t>Expense_Actual_Time["Expense_Accts.Cost_Center_B.Labor", DATE(2010,10,1)]|</t>
  </si>
  <si>
    <t>For each expense account, the history of expenses, summed over history time</t>
  </si>
  <si>
    <t>:SD:0:1/1/2010</t>
  </si>
  <si>
    <t>ExpVar_Driver_Wgts_Normed</t>
  </si>
  <si>
    <t>:D:0:Activities</t>
  </si>
  <si>
    <t>Activity_Actual_Time["Activities.Sales_Units_B", DATE(2010,8,1)]|</t>
  </si>
  <si>
    <t>Expense_Fixed_Time["Expense_Accts.Cost_Center_A.Labor", DATE(2010,8,1)]|=J23</t>
  </si>
  <si>
    <t>Activity_History["Activities.Sales_Units_A", DATE(2010,3,1)]|</t>
  </si>
  <si>
    <t>Activity_Budget_Time_In["Activities.Sales_Units_B", DATE(2010,12,1)]|=F54*(1+'(Tables)'!B28)</t>
  </si>
  <si>
    <t>Budget Expense / Activity Count</t>
  </si>
  <si>
    <t>:A:0:Expense_Budget_Time</t>
  </si>
  <si>
    <t>:A:-1:Expense_Fixed_Budget</t>
  </si>
  <si>
    <t>Activity_Budget_Time_In["Activities.Sales_Units_A", DATE(2010,10,1)]|=D53*(1+'(Tables)'!B27)</t>
  </si>
  <si>
    <t>Expense_Actual_Time["Expense_Accts.Cost_Center_B.Labor", DATE(2010,8,1)]|</t>
  </si>
  <si>
    <t>:A:0:Expense_Fixed_Budget_Time</t>
  </si>
  <si>
    <t>:A:0:Expense_Fixed_Budget</t>
  </si>
  <si>
    <t>Expense History</t>
  </si>
  <si>
    <t>Expense_Fixed_Time["Expense_Accts.Cost_Center_B.Material", DATE(2010,12,1)]|=N26</t>
  </si>
  <si>
    <t>Model Start</t>
  </si>
  <si>
    <t>:A:-1:Activity_Budget_Growth_pct_Yr</t>
  </si>
  <si>
    <t>Acitivity Budget Growth%/Period</t>
  </si>
  <si>
    <t>Expense_Fixed_Time["Expense_Accts.Cost_Center_B.Labor", DATE(2010,12,1)]|=N25</t>
  </si>
  <si>
    <t>:D:0:Expense_Accts.Cost_Center_A</t>
  </si>
  <si>
    <t>Activity_Actual_Time["Activities.Sales_Units_B", DATE(2010,9,1)]|</t>
  </si>
  <si>
    <t>:A:0:ExpVar_Driver_Coef</t>
  </si>
  <si>
    <t>:D:2:Driver_Counters</t>
  </si>
  <si>
    <t>:A:-1:ExpVar_Budget_Activities_Time</t>
  </si>
  <si>
    <t>Expense_Fixed_Time["Expense_Accts.Cost_Center_B.Labor", DATE(2010,6,1)]|=H25</t>
  </si>
  <si>
    <t>:A:-1:ExpVar_Budget_Activities</t>
  </si>
  <si>
    <t>Activity_Budget_Time_In["Activities.Sales_Units_A", DATE(2010,9,1)]|=C53*(1+'(Tables)'!B27)</t>
  </si>
  <si>
    <t>Expense_Fixed_Time["Expense_Accts.Cost_Center_B.Labor", DATE(2010,8,1)]|=J25</t>
  </si>
  <si>
    <t>:D:0:Driver_Counters</t>
  </si>
  <si>
    <t>Expense Accts 2</t>
  </si>
  <si>
    <t>Expense_Fixed_Time["Expense_Accts.Cost_Center_B.Material", DATE(2010,1,1)]|=0</t>
  </si>
  <si>
    <t>Expense_Actual_Time["Expense_Accts.Cost_Center_A.Labor", DATE(2010,9,1)]|</t>
  </si>
  <si>
    <t>Expense_Actual_Time["Expense_Accts.Cost_Center_B.Labor", DATE(2010,12,1)]|</t>
  </si>
  <si>
    <t xml:space="preserve">  Cost_Center_B</t>
  </si>
  <si>
    <t>Variance of total Expense = Actual Expense - Budgeted Expense, by Activity Driver by time period in the budget time range</t>
  </si>
  <si>
    <t>:D:-1:Expense_Accts</t>
  </si>
  <si>
    <t>:A:0:Time_Budget</t>
  </si>
  <si>
    <t>Dimension (item)</t>
  </si>
  <si>
    <t>Activity_History</t>
  </si>
  <si>
    <t>:A:0:ExpVar_History</t>
  </si>
  <si>
    <t>Activity_Description["Activities.Sales_Units_B"]|</t>
  </si>
  <si>
    <t>Expense_Actual_Time-Expense_Budget_Time</t>
  </si>
  <si>
    <t>A list of the activities that drive expenses</t>
  </si>
  <si>
    <t>The name of the organization for which the model is made</t>
  </si>
  <si>
    <t>Variable</t>
  </si>
  <si>
    <t>The time period for historical data, expressed as a string or number. This data is for display only; it is not used in the model.</t>
  </si>
  <si>
    <t>ExpVar_Budget_Drivers_Time</t>
  </si>
  <si>
    <t>:A:0:Activity_History</t>
  </si>
  <si>
    <t>Expense_Fixed_Time["Expense_Accts.Cost_Center_A.Overhead", DATE(2010,5,1)]|=G24</t>
  </si>
  <si>
    <t>Activity_History["Activities.Sales_Units_A", DATE(2010,6,1)]|</t>
  </si>
  <si>
    <t>Expense_Actual_Time["Expense_Accts.Cost_Center_B.Labor", DATE(2010,9,1)]|</t>
  </si>
  <si>
    <t>ExpVar_Budget_Time+Expense_Fixed_Budget_Time</t>
  </si>
  <si>
    <t>Expense_History["Expense_Accts.Cost_Center_B.Labor", DATE(2010,3,1)]|=E16</t>
  </si>
  <si>
    <t>Expense_History["Expense_Accts.Cost_Center_B.Material", DATE(2010,3,1)]|=E17</t>
  </si>
  <si>
    <t>Activity_History["Activities.Sales_Units_B", DATE(2010,1,1)]|</t>
  </si>
  <si>
    <t>Expense_History["Expense_Accts.Cost_Center_A.Overhead", DATE(2010,2,1)]|=D15</t>
  </si>
  <si>
    <t>Expense_Fixed_Time["Expense_Accts.Cost_Center_B.Material", DATE(2010,9,1)]|=K26</t>
  </si>
  <si>
    <t>:A:-1:Activity_Actual_Time</t>
  </si>
  <si>
    <t>:A:0:Expense_Budget</t>
  </si>
  <si>
    <t>Weights for splitting historical expense over drivers of an expense account, normalized</t>
  </si>
  <si>
    <t>Expense_Fixed_Time["Expense_Accts.Cost_Center_A.Labor", DATE(2010,2,1)]|=D23</t>
  </si>
  <si>
    <t>Activity_Variance_Time/Activity_Budget_Time</t>
  </si>
  <si>
    <t>Historical activity counts for each activity that drives expense</t>
  </si>
  <si>
    <t>:A:-1:ExpVar_Drivers</t>
  </si>
  <si>
    <t>Activity_Budget_Time_In</t>
  </si>
  <si>
    <t>Expense_Fixed_Time["Expense_Accts.Cost_Center_A.Labor", DATE(2010,4,1)]|=F23</t>
  </si>
  <si>
    <t>For each expense account, a list of relevant activity drivers for that variable expense. In the customizable model, you can specify the maximum number of drivers for any expense account.</t>
  </si>
  <si>
    <t>Historical Expense / Activity Count</t>
  </si>
  <si>
    <t>For each expense account, the history and budget of the fixed portion of expenses.</t>
  </si>
  <si>
    <t>Expense_Fixed_Time["Expense_Accts.Cost_Center_B.Labor", DATE(2010,4,1)]|=F25</t>
  </si>
  <si>
    <t>:A:-1:Expense_Fixed_History</t>
  </si>
  <si>
    <t>Time_Range_History</t>
  </si>
  <si>
    <t>Expense_History["Expense_Accts.Cost_Center_A.Overhead", DATE(2010,1,1)]|=0</t>
  </si>
  <si>
    <t>:A:-1:ExpVar_Driver_Ratio_Hist</t>
  </si>
  <si>
    <t>Expense_Fixed_Time["Expense_Accts.Cost_Center_B.Material", DATE(2010,3,1)]|=E26</t>
  </si>
  <si>
    <t>Activity_Budget["Activities.Sales_Units_A"]|</t>
  </si>
  <si>
    <t>Expense_History["Expense_Accts.Cost_Center_B.Material", DATE(2010,1,1)]|=0</t>
  </si>
  <si>
    <t>Activity_Budget["Activities.Sales_Units_B"]|</t>
  </si>
  <si>
    <t>ExpVar_Drivers["Expense_Accts.Cost_Center_A.Overhead", "Driver_Counters.Driver_2"]|</t>
  </si>
  <si>
    <t>For each expense account, the coefficient of each relevant activity driver in the budget for variable expense</t>
  </si>
  <si>
    <t>Subtotal</t>
  </si>
  <si>
    <t>Activity_History["Activities.Sales_Units_B", DATE(2010,5,1)]|</t>
  </si>
  <si>
    <t xml:space="preserve">  Sales_Units_B</t>
  </si>
  <si>
    <t>Expense_Variance_Time/Expense_Budget_Time</t>
  </si>
  <si>
    <t>:A:-1:Expense_History_tsum</t>
  </si>
  <si>
    <t>Activity_Budget_Time_In["Activities.Sales_Units_A", DATE(2010,11,1)]|=E53*(1+'(Tables)'!B27)</t>
  </si>
  <si>
    <t>:A:0:Activity_Budget_Time_In</t>
  </si>
  <si>
    <t>Activity_Budget_Growth_pct_Period</t>
  </si>
  <si>
    <t>:D:0:Expense_Accts</t>
  </si>
  <si>
    <t>Expense_Fixed_Time["Expense_Accts.Cost_Center_A.Overhead", DATE(2010,12,1)]|=N24</t>
  </si>
  <si>
    <t>Forecasted activity levels for each activity driver, for each time period in the budget time range. 
The values are computed from the total budgeted activity counts and activity growth rates above. You can override these values by entering numbers or formulas directly in the shaded cells.</t>
  </si>
  <si>
    <t>Dimension Index</t>
  </si>
  <si>
    <t>ExpVar_Driver_Wgts_In["Expense_Accts.Cost_Center_B.Labor", "Driver_Counters.Driver_1"]|</t>
  </si>
  <si>
    <t>if(ExpVar_Drivers=" ", " ", if(iserror(match(ExpVar_Drivers, ranged("Activities", Activities_Dim), 0)), " ", ExpVar_History*ExpVar_Driver_Wgts_Normed/index(ranged("Activities", Activity_History_tsum), match(ExpVar_Drivers, ranged("Activities", Activities_Dim), 0))))</t>
  </si>
  <si>
    <t>Activity_History["Activities.Sales_Units_A", DATE(2010,5,1)]|</t>
  </si>
  <si>
    <t>Expense_Fixed_Time["Expense_Accts.Cost_Center_A.Overhead", DATE(2010,1,1)]|=0</t>
  </si>
  <si>
    <t>Expense_Fixed_History_tsum</t>
  </si>
  <si>
    <t>:D:1:Driver_Counters</t>
  </si>
  <si>
    <t>Actual total expense for each expense account, during the budget time period</t>
  </si>
  <si>
    <t>Organization_Name[]|</t>
  </si>
  <si>
    <t>Overhead</t>
  </si>
  <si>
    <t>:A:0:ExpVar_History_tsum</t>
  </si>
  <si>
    <t>:A:0:Activity_Budget</t>
  </si>
  <si>
    <t>Budgeted variable expenses, segmented by activity, by expense type, and by time period</t>
  </si>
  <si>
    <t>:A:0:Activity_Budget_Time</t>
  </si>
  <si>
    <t>:A:0:Activity_Budget_Growth_pct_Period</t>
  </si>
  <si>
    <t>Expense_Budget</t>
  </si>
  <si>
    <t>Activity_Budget_Growth_pct_Yr["Activities.Sales_Units_A"]|</t>
  </si>
  <si>
    <t>Actual Expense</t>
  </si>
  <si>
    <t>:A:0:ExpVar_Driver_Ratio_Hist</t>
  </si>
  <si>
    <t>Expense_History["Expense_Accts.Cost_Center_B.Labor", DATE(2010,4,1)]|=F16</t>
  </si>
  <si>
    <t>Forecasted total expense for each expense account, during the budget time period</t>
  </si>
  <si>
    <t>Activity_History["Activities.Sales_Units_A", DATE(2010,2,1)]|</t>
  </si>
  <si>
    <t>Activity_Budget_Time_In["Activities.Sales_Units_B", DATE(2010,7,1)]|=B47*if(D47=0, 1/'(Tables)'!G24/12, '(Tables)'!B28/((1+D47)^'(Tables)'!G24-1))/(1+'(Tables)'!B28)*(1+'(Tables)'!B28)</t>
  </si>
  <si>
    <t>Display As</t>
  </si>
  <si>
    <t>Expense_History["Expense_Accts.Cost_Center_B.Labor", DATE(2010,6,1)]|=H16</t>
  </si>
  <si>
    <t>ExpVar_Driver_Wgts_In["Expense_Accts.Cost_Center_B.Labor", "Driver_Counters.Driver_2"]|</t>
  </si>
  <si>
    <t>Activity Drivers</t>
  </si>
  <si>
    <t>ExpVar_Driver_Coef["Expense_Accts.Cost_Center_B.Material", "Driver_Counters.Driver_2"]|=E90</t>
  </si>
  <si>
    <t>:A:0:Expense_History</t>
  </si>
  <si>
    <t>Activities_Dim</t>
  </si>
  <si>
    <t>Expense_Actual_Time["Expense_Accts.Cost_Center_B.Material", DATE(2010,9,1)]|</t>
  </si>
  <si>
    <t>if(ExpVar_Drivers=" ", 0, 1)</t>
  </si>
  <si>
    <t>:A:0:Time_Dates_Budget</t>
  </si>
  <si>
    <t>Expense_Fixed_Time["Expense_Accts.Cost_Center_B.Material", DATE(2010,7,1)]|=I26</t>
  </si>
  <si>
    <t xml:space="preserve">  Driver_2</t>
  </si>
  <si>
    <t>Expense_Fixed_Time["Expense_Accts.Cost_Center_A.Overhead", DATE(2010,4,1)]|=F24</t>
  </si>
  <si>
    <t>Expense_Accts, Driver_Counters</t>
  </si>
  <si>
    <t>Expense_Fixed_Budget_Time</t>
  </si>
  <si>
    <t>ExpVar_Drivers["Expense_Accts.Cost_Center_A.Overhead", "Driver_Counters.Driver_1"]|</t>
  </si>
  <si>
    <t>Total budgeted variable expenses during the budget time period, segmented by expense account (but by time period)</t>
  </si>
  <si>
    <t>Activity_Actual_Time["Activities.Sales_Units_A", DATE(2010,9,1)]|</t>
  </si>
  <si>
    <t>Expense Variance %</t>
  </si>
  <si>
    <t>Expense_Budget_Time</t>
  </si>
  <si>
    <t>Expense_Fixed_Time["Expense_Accts.Cost_Center_A.Overhead", DATE(2010,10,1)]|=L24</t>
  </si>
  <si>
    <t>:A:0:ExpVar_Budget_Time</t>
  </si>
  <si>
    <t>Activity_Actual_Time["Activities.Sales_Units_B", DATE(2010,10,1)]|</t>
  </si>
  <si>
    <t>Expense_Fixed_Time["Expense_Accts.Cost_Center_A.Labor", DATE(2010,11,1)]|=M23</t>
  </si>
  <si>
    <t>Activity_Description["Activities.Sales_Units_A"]|</t>
  </si>
  <si>
    <t>Expense_History["Expense_Accts.Cost_Center_B.Material", DATE(2010,4,1)]|=F17</t>
  </si>
  <si>
    <t>Expense_Actual_Time</t>
  </si>
  <si>
    <t>Organization_Name</t>
  </si>
  <si>
    <t>Expense accounts whose budgets are driven by the activities tracked in the model</t>
  </si>
  <si>
    <t>first(Time_Dates_Budget)&amp;" - "&amp;last(Time_Dates_Budget)-1</t>
  </si>
  <si>
    <t>:A:0:Activity_Description</t>
  </si>
  <si>
    <t>ExpVar_Driver_Wgts_In["Expense_Accts.Cost_Center_B.Material", "Driver_Counters.Driver_2"]|</t>
  </si>
  <si>
    <t>:D:0:Expense_Accts.Cost_Center_B.Labor</t>
  </si>
  <si>
    <t>Expense_History["Expense_Accts.Cost_Center_A.Overhead", DATE(2010,6,1)]|=H15</t>
  </si>
  <si>
    <t>Expense_Actual_Time["Expense_Accts.Cost_Center_B.Material", DATE(2010,12,1)]|</t>
  </si>
  <si>
    <t>:D:2:Expense_Accts</t>
  </si>
  <si>
    <t>Expense_Fixed_Time["Expense_Accts.Cost_Center_B.Material", DATE(2010,2,1)]|=D26</t>
  </si>
  <si>
    <t>Expense_Fixed_Budget+ExpVar_Budget</t>
  </si>
  <si>
    <t>Activity_Budget_Time_In["Activities.Sales_Units_A", DATE(2010,7,1)]|=B46*if(D46=0, 1/'(Tables)'!G24/12, '(Tables)'!B27/((1+D46)^'(Tables)'!G24-1))/(1+'(Tables)'!B27)*(1+'(Tables)'!B27)</t>
  </si>
  <si>
    <t>Coefficient</t>
  </si>
  <si>
    <t>:A:0:Expense_Fixed_History_tsum</t>
  </si>
  <si>
    <t>preve(Activity_Budget*if(Activity_Budget_Growth_pct_Yr=0, 1/Last(Time_Budget)/periods_per("year"), Activity_Budget_Growth_pct_Period/((1+Activity_Budget_Growth_pct_Yr)^Last(Time_Budget)-1))/(1+Activity_Budget_Growth_pct_Period))*(1+Activity_Budget_Growth_pct_Period)</t>
  </si>
  <si>
    <t>:A:-1:ExpVar_Budget_Drivers_Time</t>
  </si>
  <si>
    <t>Global</t>
  </si>
  <si>
    <t>:A:0:Activity_Budget_Growth_pct_Yr</t>
  </si>
  <si>
    <t>For each expense account, the budgeted fixed portion of expense for budget time</t>
  </si>
  <si>
    <t>Expense_Variance_Time</t>
  </si>
  <si>
    <t>Expense_Fixed_Time["Expense_Accts.Cost_Center_B.Labor", DATE(2010,10,1)]|=L25</t>
  </si>
  <si>
    <t>Activity_Variance_pct_Time</t>
  </si>
  <si>
    <t>ExpVar_Budget_Activities</t>
  </si>
  <si>
    <t>Comment</t>
  </si>
  <si>
    <t>ExpVar_Driver_Coef_Num</t>
  </si>
  <si>
    <t>:A:-1:ExpVar_Budget</t>
  </si>
  <si>
    <t>Expense_History["Expense_Accts.Cost_Center_A.Labor", DATE(2010,1,1)]|=0</t>
  </si>
  <si>
    <t>Level As</t>
  </si>
  <si>
    <t>ExpVar_History</t>
  </si>
  <si>
    <t>Forecasted total activity count for each activity driver during the entire budget time range</t>
  </si>
  <si>
    <t>ExpVar_Drivers["Expense_Accts.Cost_Center_A.Labor", "Driver_Counters.Driver_2"]|</t>
  </si>
  <si>
    <t>Expense_Fixed_Time["Expense_Accts.Cost_Center_B.Material", DATE(2010,5,1)]|=G26</t>
  </si>
  <si>
    <t>:A:-1:Expense_History</t>
  </si>
  <si>
    <t>:D:0:Expense_Accts.Cost_Center_B.Material</t>
  </si>
  <si>
    <t>Activity_Actual_Time["Activities.Sales_Units_A", DATE(2010,11,1)]|</t>
  </si>
  <si>
    <t>This variable counts the number of activity drivers that drive each expense account. When computing the historical cost coefficient, this variable is used to divide the historical expense in each account evenly among the drivers of that account.</t>
  </si>
  <si>
    <t>Activity_Actual_Time["Activities.Sales_Units_A", DATE(2010,8,1)]|</t>
  </si>
  <si>
    <t>Expense_Fixed_Time["Expense_Accts.Cost_Center_A.Overhead", DATE(2010,2,1)]|=D24</t>
  </si>
  <si>
    <t>This variable stores the display names of the items in dimension 'Activity Drivers'. This variable is used internally and can be ignored by the user.</t>
  </si>
  <si>
    <t>Expense_Actual_Time["Expense_Accts.Cost_Center_B.Material", DATE(2010,7,1)]|</t>
  </si>
  <si>
    <t>current_date()</t>
  </si>
  <si>
    <t>ExpVar_Driver_Coef</t>
  </si>
  <si>
    <t>ExpVar_Budget_Activities_Time</t>
  </si>
  <si>
    <t>Expense_Fixed_Time["Expense_Accts.Cost_Center_B.Labor", DATE(2010,7,1)]|=I25</t>
  </si>
  <si>
    <t>Time Budget</t>
  </si>
  <si>
    <t>Activity_Budget_Time_In["Activities.Sales_Units_B", DATE(2010,11,1)]|=E54*(1+'(Tables)'!B28)</t>
  </si>
  <si>
    <t>Driver_Counters</t>
  </si>
  <si>
    <t>:D:0:Expense_Accts.Cost_Center_A.Labor</t>
  </si>
  <si>
    <t>Budgeted variable expenses, segmented by expense account and by time period (but not by activity driver)</t>
  </si>
  <si>
    <t>Expense_Actual_Time["Expense_Accts.Cost_Center_A.Overhead", DATE(2010,8,1)]|</t>
  </si>
  <si>
    <t>Cost Center A</t>
  </si>
  <si>
    <t>Cost Center B</t>
  </si>
  <si>
    <t>Expense_Fixed_Budget</t>
  </si>
  <si>
    <t xml:space="preserve">  Driver_1</t>
  </si>
  <si>
    <t>:A:0:Time_Range_Budget</t>
  </si>
  <si>
    <t>:A:-1:ExpVar_Driver_Coef_Num</t>
  </si>
  <si>
    <t>Activity_History["Activities.Sales_Units_A", DATE(2010,1,1)]|</t>
  </si>
  <si>
    <t>:D:0:Expense_Accts.Cost_Center_A.Overhead</t>
  </si>
  <si>
    <t>:A:0:Time_Dates_History</t>
  </si>
  <si>
    <t>Display Label</t>
  </si>
  <si>
    <t>ExpVar_Drivers["Expense_Accts.Cost_Center_B.Material", "Driver_Counters.Driver_1"]|</t>
  </si>
  <si>
    <t>:A:0:ExpVar_Drivers_Count</t>
  </si>
  <si>
    <t>Fixed Expense</t>
  </si>
  <si>
    <t>Activity_Metrics</t>
  </si>
  <si>
    <t>Activity_History["Activities.Sales_Units_B", DATE(2010,4,1)]|</t>
  </si>
  <si>
    <t>Expense_Fixed_Time["Expense_Accts.Cost_Center_B.Labor", DATE(2010,1,1)]|=0</t>
  </si>
  <si>
    <t>For each expense account and each relevant activity driver, the historical ratio (variable expense) / (activity level) / (number of drivers for this expense account). This ratio allocates the historical expense evenly among the activity drivers for each expense account.</t>
  </si>
  <si>
    <t>Expense_Variance_pct_Time</t>
  </si>
  <si>
    <t>Time_Dates_History</t>
  </si>
  <si>
    <t>Activity_History["Activities.Sales_Units_B", DATE(2010,3,1)]|</t>
  </si>
  <si>
    <t>Expense_Fixed_Time["Expense_Accts.Cost_Center_B.Labor", DATE(2010,11,1)]|=M25</t>
  </si>
  <si>
    <t>:A:-1:Expense_Actual_Time</t>
  </si>
  <si>
    <t>:D:-1:Driver_Counters</t>
  </si>
  <si>
    <t>Activity_Actual_Time["Activities.Sales_Units_A", DATE(2010,7,1)]|</t>
  </si>
  <si>
    <t>:A:-1:ExpVar_History_tsum</t>
  </si>
  <si>
    <t>Expense_Actual_Time["Expense_Accts.Cost_Center_A.Labor", DATE(2010,11,1)]|</t>
  </si>
  <si>
    <t>ExpVar_Drivers["Expense_Accts.Cost_Center_A.Labor", "Driver_Counters.Driver_1"]|</t>
  </si>
  <si>
    <t>ExpVar_Drivers["Expense_Accts.Cost_Center_B.Material", "Driver_Counters.Driver_2"]|</t>
  </si>
  <si>
    <t>Expense_Fixed_Time["Expense_Accts.Cost_Center_A.Overhead", DATE(2010,7,1)]|=I24</t>
  </si>
  <si>
    <t>ExpVar_Driver_Coef["Expense_Accts.Cost_Center_B.Labor", "Driver_Counters.Driver_1"]|=D85</t>
  </si>
  <si>
    <t>Expense_Actual_Time["Expense_Accts.Cost_Center_A.Overhead", DATE(2010,9,1)]|</t>
  </si>
  <si>
    <t>:A:-1:Organization_Name</t>
  </si>
  <si>
    <t>Diminfo("Activities")</t>
  </si>
  <si>
    <t>Expense_History["Expense_Accts.Cost_Center_A.Labor", DATE(2010,4,1)]|=F14</t>
  </si>
  <si>
    <t>Expense_Fixed_Time["Expense_Accts.Cost_Center_B.Material", DATE(2010,6,1)]|=H26</t>
  </si>
  <si>
    <t>Weights for splitting historical expense over drivers of an expense account, unnormalized</t>
  </si>
  <si>
    <t>:A:-1:Expense_Fixed_History_tsum</t>
  </si>
  <si>
    <t>Forecasted activity levels for each activity driver, for each time period in the budget time range</t>
  </si>
  <si>
    <t>Activity_Budget_Time_In["Activities.Sales_Units_B", DATE(2010,8,1)]|=B54*(1+'(Tables)'!B28)</t>
  </si>
  <si>
    <t>Material</t>
  </si>
  <si>
    <t>if(iserror(match(ExpVar_Drivers, ranged("Activities", Activities_Dim), 0)), 0, ExpVar_Driver_Coef_Num*index(ranged("Activities", Activity_Budget_Time), match(ExpVar_Drivers, ranged("Activities", Activities_Dim), 0)))</t>
  </si>
  <si>
    <t>:A:0:Activity_Variance_Time</t>
  </si>
  <si>
    <t>:A:-1:Activity_Variance_pct_Time</t>
  </si>
  <si>
    <t>Activity_History["Activities.Sales_Units_A", DATE(2010,4,1)]|</t>
  </si>
  <si>
    <t>:A:0:ExpVar_Budget</t>
  </si>
  <si>
    <t>Expense_History["Expense_Accts.Cost_Center_A.Labor", DATE(2010,3,1)]|=E14</t>
  </si>
  <si>
    <t>Expense_Actual_Time["Expense_Accts.Cost_Center_B.Material", DATE(2010,11,1)]|</t>
  </si>
  <si>
    <t>Activity_Actual_Time["Activities.Sales_Units_B", DATE(2010,7,1)]|</t>
  </si>
  <si>
    <t>Activities</t>
  </si>
  <si>
    <t>Driver_Counters, Expense_Accts</t>
  </si>
  <si>
    <t>Expense_Actual_Time["Expense_Accts.Cost_Center_A.Labor", DATE(2010,8,1)]|</t>
  </si>
  <si>
    <t>The time period for the budget, expressed as a string or number. This data is for display only; it is not used in the model.</t>
  </si>
  <si>
    <t>:D:1:Expense_Accts.Cost_Center_B</t>
  </si>
  <si>
    <t>Var Expense Budget by Activity</t>
  </si>
  <si>
    <t>Expense_Accts</t>
  </si>
  <si>
    <t>ifm(isleafd("Expense_Accts"), sum(ranged("Driver_Counters", ExpVar_Driver_Wgts_Normed)), " ")</t>
  </si>
  <si>
    <t>ExpVar_History_tsum</t>
  </si>
  <si>
    <t>Expense_History["Expense_Accts.Cost_Center_B.Labor", DATE(2010,5,1)]|=G16</t>
  </si>
  <si>
    <t>Expense_Fixed_Time["Expense_Accts.Cost_Center_B.Material", DATE(2010,10,1)]|=L26</t>
  </si>
  <si>
    <t>Actual activity counts for each activity driver, for each time period in the budget time range</t>
  </si>
  <si>
    <t>Expense_Fixed_Time["Expense_Accts.Cost_Center_A.Overhead", DATE(2010,11,1)]|=M24</t>
  </si>
  <si>
    <t>Fixed Expense Budget</t>
  </si>
  <si>
    <t>Activity_Budget_Time_In["Activities.Sales_Units_B", DATE(2010,10,1)]|=D54*(1+'(Tables)'!B28)</t>
  </si>
  <si>
    <t>Expense_Actual_Time["Expense_Accts.Cost_Center_B.Labor", DATE(2010,7,1)]|</t>
  </si>
  <si>
    <t>Expense_History["Expense_Accts.Cost_Center_A.Overhead", DATE(2010,5,1)]|=G15</t>
  </si>
  <si>
    <t>:D:1:Activities</t>
  </si>
  <si>
    <t>Expense_Actual_Time["Expense_Accts.Cost_Center_A.Labor", DATE(2010,12,1)]|</t>
  </si>
  <si>
    <t>Normalized Driver Weights</t>
  </si>
  <si>
    <t>Expense_Fixed_Time["Expense_Accts.Cost_Center_B.Labor", DATE(2010,9,1)]|=K25</t>
  </si>
  <si>
    <t>first(Time_Dates_History)&amp;" - "&amp;last(Time_Dates_History)-1</t>
  </si>
  <si>
    <t>:A:0:Expense_Actual_Time</t>
  </si>
  <si>
    <t>Data:</t>
  </si>
  <si>
    <t>Expense_History["Expense_Accts.Cost_Center_A.Labor", DATE(2010,2,1)]|=D14</t>
  </si>
  <si>
    <t>:A:-1:Activity_Budget_Growth_pct_Period</t>
  </si>
  <si>
    <t>Expense_Fixed_Time["Expense_Accts.Cost_Center_A.Labor", DATE(2010,10,1)]|=L23</t>
  </si>
  <si>
    <t>Expense_Fixed_Time["Expense_Accts.Cost_Center_B.Material", DATE(2010,4,1)]|=F26</t>
  </si>
  <si>
    <t>Names that count the activity drivers for each expense account. The names are of no importance.</t>
  </si>
  <si>
    <t>ExpVar_Budget</t>
  </si>
  <si>
    <t>:A:-1:Time_Range_Budget</t>
  </si>
  <si>
    <t>Expense_Fixed_Time["Expense_Accts.Cost_Center_B.Labor", DATE(2010,2,1)]|=D25</t>
  </si>
  <si>
    <t>:A:0:Expense_Fixed_Time</t>
  </si>
  <si>
    <t>:A:0:Activity_History_tsum</t>
  </si>
  <si>
    <t>Expense_Fixed_Time["Expense_Accts.Cost_Center_B.Material", DATE(2010,11,1)]|=M26</t>
  </si>
  <si>
    <t>:D:2:Activities.Sales_Units_A</t>
  </si>
  <si>
    <t>:A:0:ExpVar_Driver_Wgts_Normed</t>
  </si>
  <si>
    <t>Historical activity counts for each activity that drives expense, summed over history time</t>
  </si>
  <si>
    <t>Total</t>
  </si>
  <si>
    <t>:A:0:ExpVar_Budget_Activities_Time</t>
  </si>
  <si>
    <t>Activity_History_tsum</t>
  </si>
  <si>
    <t>Activity_History["Activities.Sales_Units_B", DATE(2010,2,1)]|</t>
  </si>
  <si>
    <t>Expense_History["Expense_Accts.Cost_Center_B.Labor", DATE(2010,2,1)]|=D16</t>
  </si>
  <si>
    <t>Starting dates of each time period in the history time range</t>
  </si>
  <si>
    <t>if(ExpVar_Drivers_Count=0, 0, if(ExpVar_Driver_Wgts_In=0, 1/ExpVar_Drivers_Count["Driver_Counters"], if(ExpVar_Driver_Wgts_In["Driver_Counters"]=0, 0, ExpVar_Driver_Wgts_In/ExpVar_Driver_Wgts_In["Driver_Counters"])))</t>
  </si>
  <si>
    <t>Variance of Activity Count = Actual Activity Count - Budgeted Activity Count, by Activity Driver by time period in the budget time range</t>
  </si>
  <si>
    <t>Expense_Actual_Time["Expense_Accts.Cost_Center_A.Labor", DATE(2010,10,1)]|</t>
  </si>
  <si>
    <t>Expense_Actual_Time["Expense_Accts.Cost_Center_A.Overhead", DATE(2010,10,1)]|</t>
  </si>
  <si>
    <t>if(isnumber(ExpVar_Driver_Coef), ExpVar_Driver_Coef, 0)</t>
  </si>
  <si>
    <t>:A:-1:ExpVar_History</t>
  </si>
  <si>
    <t>:A:-1:ExpVar_Drivers_Count</t>
  </si>
  <si>
    <t>Expense_Fixed_Time["Expense_Accts.Cost_Center_A.Overhead", DATE(2010,3,1)]|=E24</t>
  </si>
  <si>
    <t>Descriptions for each of the the activities that drive expenses</t>
  </si>
  <si>
    <t>preve(0)+1/periods_per("year")</t>
  </si>
  <si>
    <t>Time_Budget</t>
  </si>
  <si>
    <t>Expense_History["Expense_Accts.Cost_Center_A.Labor", DATE(2010,6,1)]|=H14</t>
  </si>
  <si>
    <t>Driver Num</t>
  </si>
  <si>
    <t>Expense_Fixed_Time["Expense_Accts.Cost_Center_A.Labor", DATE(2010,12,1)]|=N23</t>
  </si>
  <si>
    <t>:D:1:Expense_Accts</t>
  </si>
  <si>
    <t>:A:-1:Activity_Budget_Time_In</t>
  </si>
  <si>
    <t>:A:-1:Expense_Variance_Time</t>
  </si>
  <si>
    <t>:D:2:Expense_Accts.Cost_Center_A.Labor</t>
  </si>
  <si>
    <t>Expense_History["Expense_Accts.Cost_Center_B.Material", DATE(2010,6,1)]|=H17</t>
  </si>
  <si>
    <t>:D:1:Expense_Accts.Cost_Center_A</t>
  </si>
  <si>
    <t>:A:-1:Time_Dates_Budget</t>
  </si>
  <si>
    <t>Activity_Actual_Time["Activities.Sales_Units_B", DATE(2010,11,1)]|</t>
  </si>
  <si>
    <t>ExpVar_Driver_Ratio_Hist</t>
  </si>
  <si>
    <t>Formula / Data</t>
  </si>
  <si>
    <t>Activity Budget</t>
  </si>
  <si>
    <t xml:space="preserve">Time Dates History </t>
  </si>
  <si>
    <t>Expense_Actual_Time["Expense_Accts.Cost_Center_B.Material", DATE(2010,10,1)]|</t>
  </si>
  <si>
    <t>Time Dates Budget</t>
  </si>
  <si>
    <t>For each expense account, the history of expenses</t>
  </si>
  <si>
    <t>Expense_History_tsum</t>
  </si>
  <si>
    <t>Variance - Activity Count</t>
  </si>
  <si>
    <t>:A:-1:Expense_Fixed_Budget_Time</t>
  </si>
  <si>
    <t>:A:-1:Activities_Dim</t>
  </si>
  <si>
    <t>Expense_History["Expense_Accts.Cost_Center_B.Material", DATE(2010,5,1)]|=G17</t>
  </si>
  <si>
    <t>:D:0:Expense_Accts.Cost_Center_B</t>
  </si>
  <si>
    <t>ExpVar_Driver_Wgts_In["Expense_Accts.Cost_Center_B.Material", "Driver_Counters.Driver_1"]|</t>
  </si>
  <si>
    <t>Expense_History["Expense_Accts.Cost_Center_B.Material", DATE(2010,2,1)]|=D17</t>
  </si>
  <si>
    <t>ExpVar_Drivers</t>
  </si>
  <si>
    <t>Roll-up:</t>
  </si>
  <si>
    <t>Expense_History-Expense_Fixed_History</t>
  </si>
  <si>
    <t>:A:0:Expense_Variance_pct_Time</t>
  </si>
  <si>
    <t>Budgeted variable expenses, segmented by expense account, by activity driver, and by time period</t>
  </si>
  <si>
    <t>Variance percent for total expense = (Actual Expense) / (Budgeted Expense) -1, by Activity Driver by time period in the budget time range</t>
  </si>
  <si>
    <t>ExpVar_Budget_Time</t>
  </si>
  <si>
    <t>Expense_Fixed_Time["Expense_Accts.Cost_Center_A.Labor", DATE(2010,7,1)]|=I23</t>
  </si>
  <si>
    <t>:A:0:Expense_History_tsum</t>
  </si>
  <si>
    <t>Activity</t>
  </si>
  <si>
    <t>ExpVar_Driver_Coef["Expense_Accts.Cost_Center_A.Labor", "Driver_Counters.Driver_2"]|=E75</t>
  </si>
  <si>
    <t>ExpVar_Driver_Coef["Expense_Accts.Cost_Center_A.Overhead", "Driver_Counters.Driver_1"]|=D80</t>
  </si>
  <si>
    <t>:A:0:ExpVar_Budget_Activities</t>
  </si>
  <si>
    <t>Activity_Budget_Time_In["Activities.Sales_Units_A", DATE(2010,12,1)]|=F53*(1+'(Tables)'!B27)</t>
  </si>
  <si>
    <t>Expense_History["Expense_Accts.Cost_Center_A.Overhead", DATE(2010,3,1)]|=E15</t>
  </si>
  <si>
    <t>Expense_Fixed_Time["Expense_Accts.Cost_Center_B.Material", DATE(2010,8,1)]|=J26</t>
  </si>
  <si>
    <t>Expense_Fixed_Time["Expense_Accts.Cost_Center_A.Overhead", DATE(2010,9,1)]|=K24</t>
  </si>
  <si>
    <t>For each expense account, the history of the fixed portion of expenses, summed over history time. This amount is subtracted from total expense history to obtain the variable expense history</t>
  </si>
  <si>
    <t>:A:-1:Expense_Budget_Time</t>
  </si>
  <si>
    <t>:A:-1:Time_Range_History</t>
  </si>
  <si>
    <t>:A:-1:Driver_Num</t>
  </si>
  <si>
    <t>Expense_Fixed_Time["Expense_Accts.Cost_Center_A.Labor", DATE(2010,1,1)]|=0</t>
  </si>
  <si>
    <t>ExpVar_Drivers["Expense_Accts.Cost_Center_B.Labor", "Driver_Counters.Driver_1"]|</t>
  </si>
  <si>
    <t>Activity_Budget_Time_In["Activities.Sales_Units_B", DATE(2010,9,1)]|=C54*(1+'(Tables)'!B28)</t>
  </si>
  <si>
    <t>:D:2:Activities</t>
  </si>
  <si>
    <t>Expense_Fixed_Time["Expense_Accts.Cost_Center_B.Labor", DATE(2010,3,1)]|=E25</t>
  </si>
  <si>
    <t>ExpVar_Driver_Coef["Expense_Accts.Cost_Center_B.Labor", "Driver_Counters.Driver_2"]|=E85</t>
  </si>
  <si>
    <t>Expense_Fixed_Time["Expense_Accts.Cost_Center_A.Overhead", DATE(2010,6,1)]|=H24</t>
  </si>
  <si>
    <t>:A:-1:Activity_Budget_Time</t>
  </si>
  <si>
    <t>Expense_Accts, Activities</t>
  </si>
  <si>
    <t>Driver Weights Input</t>
  </si>
  <si>
    <t>Expense_History["Expense_Accts.Cost_Center_A.Labor", DATE(2010,5,1)]|=G14</t>
  </si>
  <si>
    <t>:A:0:Expense_Variance_Time</t>
  </si>
  <si>
    <t>Activity_Actual_Time</t>
  </si>
  <si>
    <t>Expense_Actual_Time["Expense_Accts.Cost_Center_A.Overhead", DATE(2010,11,1)]|</t>
  </si>
  <si>
    <t>prevde(0, "Driver_Counters")+1</t>
  </si>
  <si>
    <t>Organization Name</t>
  </si>
  <si>
    <t>(1+Activity_Budget_Growth_pct_Yr)^(1/periods_per("year"))-1</t>
  </si>
  <si>
    <t>Expense_History</t>
  </si>
  <si>
    <t xml:space="preserve">    Material</t>
  </si>
  <si>
    <t>Expense_Fixed_Time</t>
  </si>
  <si>
    <t>:A:-1:ExpVar_Driver_Coef</t>
  </si>
  <si>
    <t>ExpVar_Driver_Wgts_In</t>
  </si>
  <si>
    <t>:A:0:ExpVar_Drivers</t>
  </si>
  <si>
    <t>Activity_Actual_Time["Activities.Sales_Units_A", DATE(2010,12,1)]|</t>
  </si>
  <si>
    <t>:A:0:Activity_Variance_pct_Time</t>
  </si>
  <si>
    <t>Activity_Actual_Time-Activity_Budget_Time</t>
  </si>
  <si>
    <t>Activity_Budget_Growth_pct_Yr["Activities.Sales_Units_B"]|</t>
  </si>
  <si>
    <t>Count of Variable Expense Drivers</t>
  </si>
  <si>
    <t>:A:-1:ExpVar_Driver_Wgts_In</t>
  </si>
  <si>
    <t>Activity_Description</t>
  </si>
  <si>
    <t>:A:-1:Activity_Budget</t>
  </si>
  <si>
    <t>ExpVar_Driver_Wgts_In["Expense_Accts.Cost_Center_A.Labor", "Driver_Counters.Driver_2"]|</t>
  </si>
  <si>
    <t>Activity_Variance_Time</t>
  </si>
  <si>
    <t>Activity-Based Budget Spreadsheet Solution</t>
  </si>
  <si>
    <t>You can customize this template by filling in a simple form, without editing a spreadsheet.</t>
  </si>
  <si>
    <t>This is a small and somewhat simplified working sample of the template.</t>
  </si>
  <si>
    <r>
      <t xml:space="preserve">A </t>
    </r>
    <r>
      <rPr>
        <b/>
        <i/>
        <sz val="10"/>
        <rFont val="Arial"/>
        <family val="2"/>
      </rPr>
      <t>customized</t>
    </r>
    <r>
      <rPr>
        <b/>
        <sz val="10"/>
        <rFont val="Arial"/>
        <family val="2"/>
      </rPr>
      <t xml:space="preserve"> template</t>
    </r>
    <r>
      <rPr>
        <sz val="10"/>
        <rFont val="Arial"/>
        <family val="2"/>
      </rPr>
      <t xml:space="preserve"> is a flexible model that you can adapt to your situation by filling in a simple form, without editing a spreadsheet or its formulas. For example, you can specify time range and time grain; number and names of items in a dimension (such as your products and product families); and include or exclude major features. The resulting spreadsheet matches your needs better than any standard template.</t>
    </r>
  </si>
  <si>
    <t>Get a customized version of this template on our website.</t>
  </si>
  <si>
    <t>ModelSheet provides you with customized templates in three ways.</t>
  </si>
  <si>
    <t>1. Order a customized version of this template.</t>
  </si>
  <si>
    <t>Click "+" for more information.</t>
  </si>
  <si>
    <r>
      <rPr>
        <sz val="10"/>
        <rFont val="Times New Roman"/>
        <family val="1"/>
      </rPr>
      <t>•</t>
    </r>
    <r>
      <rPr>
        <sz val="10"/>
        <rFont val="Arial"/>
        <family val="2"/>
      </rPr>
      <t xml:space="preserve"> You can specify custom features by filling out a simple form. (Click on "+" for more information.)</t>
    </r>
  </si>
  <si>
    <t>Precise customizations vary from template to template. Examples:</t>
  </si>
  <si>
    <r>
      <rPr>
        <sz val="10"/>
        <rFont val="Calibri"/>
        <family val="2"/>
      </rPr>
      <t>−</t>
    </r>
    <r>
      <rPr>
        <sz val="10"/>
        <rFont val="Arial"/>
        <family val="2"/>
      </rPr>
      <t xml:space="preserve"> Specify the starting time, time range, time grain and rollup time grains (such as annual sums).</t>
    </r>
  </si>
  <si>
    <r>
      <rPr>
        <sz val="10"/>
        <rFont val="Times New Roman"/>
        <family val="1"/>
      </rPr>
      <t>−</t>
    </r>
    <r>
      <rPr>
        <sz val="10"/>
        <rFont val="Arial"/>
        <family val="2"/>
      </rPr>
      <t xml:space="preserve"> Specify the items in a dimension and levels of hierarchy (such as product families and products).</t>
    </r>
  </si>
  <si>
    <r>
      <rPr>
        <sz val="10"/>
        <rFont val="Times New Roman"/>
        <family val="1"/>
      </rPr>
      <t>−</t>
    </r>
    <r>
      <rPr>
        <sz val="10"/>
        <rFont val="Arial"/>
        <family val="2"/>
      </rPr>
      <t xml:space="preserve"> Include or exclude entire sub-models in the template.</t>
    </r>
  </si>
  <si>
    <r>
      <rPr>
        <sz val="10"/>
        <rFont val="Calibri"/>
        <family val="2"/>
      </rPr>
      <t>−</t>
    </r>
    <r>
      <rPr>
        <sz val="10"/>
        <rFont val="Arial"/>
        <family val="2"/>
      </rPr>
      <t xml:space="preserve"> These features </t>
    </r>
    <r>
      <rPr>
        <sz val="10"/>
        <rFont val="Arial"/>
        <family val="2"/>
      </rPr>
      <t>address the most serious problem with conventional spreadsheet templates: You can
   customize a template in many ways without having to interpret and edit numerous cell formulas.</t>
    </r>
  </si>
  <si>
    <r>
      <rPr>
        <sz val="10"/>
        <rFont val="Times New Roman"/>
        <family val="1"/>
      </rPr>
      <t>•</t>
    </r>
    <r>
      <rPr>
        <sz val="10"/>
        <rFont val="Arial"/>
        <family val="2"/>
      </rPr>
      <t xml:space="preserve"> You can edit many aspects of your Excel template after receiving it. (Click on "+" for more information.)</t>
    </r>
  </si>
  <si>
    <r>
      <rPr>
        <sz val="10"/>
        <rFont val="Times New Roman"/>
        <family val="1"/>
      </rPr>
      <t>−</t>
    </r>
    <r>
      <rPr>
        <sz val="10"/>
        <rFont val="Arial"/>
        <family val="2"/>
      </rPr>
      <t xml:space="preserve"> Edit input data in clearly marked input cells.</t>
    </r>
  </si>
  <si>
    <r>
      <rPr>
        <sz val="10"/>
        <rFont val="Times New Roman"/>
        <family val="1"/>
      </rPr>
      <t>−</t>
    </r>
    <r>
      <rPr>
        <sz val="10"/>
        <rFont val="Arial"/>
        <family val="2"/>
      </rPr>
      <t xml:space="preserve"> Edit the model start date of a template, so your template is not out of date when the start date changes.</t>
    </r>
  </si>
  <si>
    <r>
      <rPr>
        <sz val="10"/>
        <rFont val="Times New Roman"/>
        <family val="1"/>
      </rPr>
      <t>−</t>
    </r>
    <r>
      <rPr>
        <sz val="10"/>
        <rFont val="Arial"/>
        <family val="2"/>
      </rPr>
      <t xml:space="preserve"> Edit names of dimension items in once place (such as products, departments, expense accounts).</t>
    </r>
  </si>
  <si>
    <r>
      <rPr>
        <sz val="10"/>
        <rFont val="Times New Roman"/>
        <family val="1"/>
      </rPr>
      <t>•</t>
    </r>
    <r>
      <rPr>
        <sz val="10"/>
        <rFont val="Arial"/>
        <family val="2"/>
      </rPr>
      <t xml:space="preserve"> ModelSheet Excel templates are easier to understand. (Click on "+" for more information.)</t>
    </r>
  </si>
  <si>
    <r>
      <rPr>
        <sz val="10"/>
        <rFont val="Calibri"/>
        <family val="2"/>
      </rPr>
      <t>−</t>
    </r>
    <r>
      <rPr>
        <sz val="10"/>
        <rFont val="Arial"/>
        <family val="2"/>
      </rPr>
      <t xml:space="preserve"> Each table has an Excel comment that provides a variable name and explains the variable. </t>
    </r>
  </si>
  <si>
    <r>
      <rPr>
        <sz val="10"/>
        <rFont val="Times New Roman"/>
        <family val="1"/>
      </rPr>
      <t>−</t>
    </r>
    <r>
      <rPr>
        <sz val="10"/>
        <rFont val="Arial"/>
        <family val="2"/>
      </rPr>
      <t xml:space="preserve"> Worksheet "Formulas" expresses the entire model with named variables and symbolic formulas. Although
   the symbolic formulas are not executable in Excel, they are what the model is made from in ModelSheet.</t>
    </r>
  </si>
  <si>
    <t>− You never need to read inscrutable cell formulas to understand a ModelSheet customized template.</t>
  </si>
  <si>
    <t>Explore our customized templates.</t>
  </si>
  <si>
    <t>2. If you want more customizations, retain ModelSheet Software to build them for you.</t>
  </si>
  <si>
    <r>
      <rPr>
        <sz val="10"/>
        <rFont val="Times New Roman"/>
        <family val="1"/>
      </rPr>
      <t>•</t>
    </r>
    <r>
      <rPr>
        <sz val="10"/>
        <rFont val="Arial"/>
        <family val="2"/>
      </rPr>
      <t xml:space="preserve"> </t>
    </r>
    <r>
      <rPr>
        <sz val="10"/>
        <rFont val="Arial"/>
        <family val="2"/>
      </rPr>
      <t>Our staff has extensive experience in many areas of business and engineering analysis.</t>
    </r>
  </si>
  <si>
    <t>• ModelSheet technology enables us to offer you more value for your consulting dollar.</t>
  </si>
  <si>
    <t>Learn more about consulting services.</t>
  </si>
  <si>
    <t>3. Use the ModelSheet Authoring Environment to build and customize your spreadsheet models.</t>
  </si>
  <si>
    <t>The ModelSheet Authoring Environment is a SaaS application for developing and maintaining business models and delivering them in conventional spreadsheets.</t>
  </si>
  <si>
    <t>Click "+" to learn more about ModelSheet technology that makes customized template possible.</t>
  </si>
  <si>
    <t>This Excel workbook was generated using ModelSheet, a revolutionary new spreadsheet technology. ModelSheet allows you to develop business models using readable formulas, while avoiding the details of cell addresses and hard-to-change sheet layouts. The end result is a conventional Excel workbook just like this one. We built ModelSheet because we believe that spreadsheets are a great way of communicating results but we think it's just too hard to use them to develop reliable, maintainable, expressive and collaborative models.</t>
  </si>
  <si>
    <t>You'll get a glimpse of ModelSheet's advantages when you take a look at the "Formulas" tab and realize how few separate, readable formulas are needed to produce all of the other worksheets. In addition to formulas, ModelSheet knows about the "dimensions" in your model (e.g., products, locations, departments) as well as the time series that you're using (e.g., 5 years in quarters.) ModelSheet raises the level of thinking and acting from individual cells to natural modeling concepts.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</si>
  <si>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The ModelSheet authoring environment raises the level of thinking and acting from individual cells to natural modeling concepts like variables, dimensions, time series and accounting types.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</si>
  <si>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We have more to tell you about ModelSheet and we'd like to hear about your needs for templates and models.</t>
  </si>
  <si>
    <t>Please visit our website at www.modelsheetsoft.com</t>
  </si>
  <si>
    <t>or contact us at info@modelsheetsoft.com.</t>
  </si>
  <si>
    <t>Description of the Activity-Based Budget Model</t>
  </si>
  <si>
    <t>Activity-based costing derives budgets from the levels of activities that drive expenses. The method provides more accurate and defensible budgets. Each cost center can have numerous expense accounts, and spending for each expense account can be driven by numerous activities. (Example: the number of sales orders and order line items drives expenses in the order processing unit.)</t>
  </si>
  <si>
    <t xml:space="preserve">The model computes expense budgets from data for cost-per-activity count and budgeted activity counts. </t>
  </si>
  <si>
    <t>You specify these essential inputs to model:</t>
  </si>
  <si>
    <t>• A list of expense accounts, optionally assigned to cost centers</t>
  </si>
  <si>
    <t>− Examples of cost centers: order processing, credit and collections, general accounting</t>
  </si>
  <si>
    <t>− Examples of expense accounts: admin labor (order processing), admin labor (receivables), IT expense,
   overhead</t>
  </si>
  <si>
    <r>
      <rPr>
        <sz val="10"/>
        <rFont val="Times New Roman"/>
        <family val="1"/>
      </rPr>
      <t>•</t>
    </r>
    <r>
      <rPr>
        <sz val="10"/>
        <rFont val="Arial"/>
        <family val="2"/>
      </rPr>
      <t xml:space="preserve"> A list of activities whose levels drive expenses</t>
    </r>
  </si>
  <si>
    <t>− Examples of activity drivers: number of orders, number of order line items, volume of receivables</t>
  </si>
  <si>
    <t>• The time range that is to be budgeted</t>
  </si>
  <si>
    <t>• Budgeted cost-per-activity count for the budget time range.</t>
  </si>
  <si>
    <t>You can optionally specify the following information.</t>
  </si>
  <si>
    <t>• Historical data for comparison with budget</t>
  </si>
  <si>
    <r>
      <rPr>
        <sz val="10"/>
        <rFont val="Calibri"/>
        <family val="2"/>
      </rPr>
      <t>−</t>
    </r>
    <r>
      <rPr>
        <sz val="10"/>
        <rFont val="Arial"/>
        <family val="2"/>
      </rPr>
      <t xml:space="preserve"> </t>
    </r>
    <r>
      <rPr>
        <sz val="10"/>
        <rFont val="Arial"/>
        <family val="2"/>
      </rPr>
      <t>The time range for historical expense data</t>
    </r>
  </si>
  <si>
    <t>− Actual expenses for each expense account for the historical time range</t>
  </si>
  <si>
    <t>− Actual activity levels for the activity drivers of expense, for the historical time range</t>
  </si>
  <si>
    <t>• Brreakout of fixed and variable expenses, by expense account. 
  (Activity budgets determine only variable expense budgets.)</t>
  </si>
  <si>
    <t>• Enter actual activity counts and expenses and compute variances from budget.</t>
  </si>
  <si>
    <t>If this Spreadsheet Solution lacks some of the features you need…</t>
  </si>
  <si>
    <t>We offer custom development services to add features you want to our spreadsheet solutions, and to build new solutions from scratch. For more information about our consulting services, see:</t>
  </si>
  <si>
    <t>http://www.modelsheetsoft.com/consulting-business-analysis.aspx</t>
  </si>
  <si>
    <t>To discuss your specific needs, please contact us at:</t>
  </si>
  <si>
    <t>info@modelsheetsoft.com.</t>
  </si>
  <si>
    <t>This Excel workbook was generated by ModelSheet on December 25, 2009, except for this worksheet of comments.</t>
  </si>
  <si>
    <t>Copyright © 2009 ModelSheet Software, LLC</t>
  </si>
  <si>
    <t>ModelSheet and the ModelSheet logo are registered trademarks of ModelSheet Software,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</si>
</sst>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Red]\(&quot;$&quot;#,##0\)"/>
    <numFmt numFmtId="165" formatCode="&quot;$&quot;#,##0.00_);[Red]\(&quot;$&quot;#,##0.00\)"/>
    <numFmt numFmtId="166" formatCode="#,##0.0%"/>
    <numFmt numFmtId="167" formatCode="#,##0%"/>
    <numFmt numFmtId="168" formatCode="#,##0.000"/>
    <numFmt numFmtId="169" formatCode="#,##0.00%"/>
    <numFmt numFmtId="170" formatCode="#,##0.0"/>
    <numFmt numFmtId="171" formatCode="m\/d\/yyyy"/>
    <numFmt numFmtId="172" formatCode="&quot;$&quot;#,##0.000_);[Red]\(&quot;$&quot;#,##0.000\)"/>
    <numFmt numFmtId="173" formatCode="&quot;$&quot;#,##0.0_);[Red]\(&quot;$&quot;#,##0.0\)"/>
  </numFmts>
  <fonts count="19" x14ac:knownFonts="1">
    <font>
      <sz val="10"/>
      <name val="Arial"/>
      <family val="2"/>
    </font>
    <font>
      <sz val="10"/>
      <name val="Arial"/>
      <family val="2"/>
    </font>
    <font>
      <b/>
      <sz val="10"/>
      <color indexed="8"/>
      <name val="Arial"/>
      <family val="2"/>
    </font>
    <font>
      <sz val="8"/>
      <color indexed="8"/>
      <name val="Arial"/>
      <family val="2"/>
    </font>
    <font>
      <b/>
      <sz val="8"/>
      <color indexed="8"/>
      <name val="Arial"/>
      <family val="2"/>
    </font>
    <font>
      <b/>
      <u/>
      <sz val="9"/>
      <color indexed="8"/>
      <name val="Arial"/>
      <family val="2"/>
    </font>
    <font>
      <b/>
      <i/>
      <sz val="8"/>
      <color indexed="8"/>
      <name val="Arial"/>
      <family val="2"/>
    </font>
    <font>
      <i/>
      <sz val="8"/>
      <color indexed="8"/>
      <name val="Arial"/>
      <family val="2"/>
    </font>
    <font>
      <b/>
      <sz val="8"/>
      <name val="Arial"/>
      <family val="2"/>
    </font>
    <font>
      <b/>
      <sz val="12"/>
      <name val="Arial"/>
      <family val="2"/>
    </font>
    <font>
      <b/>
      <sz val="14"/>
      <name val="Arial"/>
      <family val="2"/>
    </font>
    <font>
      <b/>
      <sz val="11"/>
      <color rgb="FFFF0000"/>
      <name val="Arial"/>
      <family val="2"/>
    </font>
    <font>
      <sz val="10"/>
      <color rgb="FFFF0000"/>
      <name val="Arial"/>
      <family val="2"/>
    </font>
    <font>
      <b/>
      <i/>
      <sz val="10"/>
      <name val="Arial"/>
      <family val="2"/>
    </font>
    <font>
      <b/>
      <sz val="10"/>
      <name val="Arial"/>
      <family val="2"/>
    </font>
    <font>
      <u/>
      <sz val="10"/>
      <color theme="10"/>
      <name val="Arial"/>
      <family val="2"/>
    </font>
    <font>
      <b/>
      <sz val="11"/>
      <name val="Arial"/>
      <family val="2"/>
    </font>
    <font>
      <sz val="10"/>
      <name val="Times New Roman"/>
      <family val="1"/>
    </font>
    <font>
      <sz val="10"/>
      <name val="Calibri"/>
      <family val="2"/>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rgb="FFCCCC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349">
    <xf numFmtId="0" fontId="0" fillId="0" borderId="0">
      <alignment vertical="center"/>
    </xf>
    <xf numFmtId="0" fontId="2" fillId="2" borderId="0" applyBorder="0">
      <alignment vertical="top" shrinkToFit="1"/>
    </xf>
    <xf numFmtId="0" fontId="3" fillId="2" borderId="0" applyBorder="0">
      <alignment vertical="top" shrinkToFit="1"/>
    </xf>
    <xf numFmtId="0" fontId="4" fillId="2" borderId="1">
      <alignment vertical="top" shrinkToFit="1"/>
    </xf>
    <xf numFmtId="0" fontId="4" fillId="3" borderId="1">
      <alignment horizontal="left" vertical="top" shrinkToFit="1"/>
      <protection locked="0"/>
    </xf>
    <xf numFmtId="0" fontId="4" fillId="2" borderId="2">
      <alignment vertical="top" shrinkToFit="1"/>
    </xf>
    <xf numFmtId="0" fontId="4" fillId="2" borderId="2">
      <alignment horizontal="left" vertical="top" shrinkToFit="1"/>
    </xf>
    <xf numFmtId="0" fontId="4" fillId="2" borderId="3">
      <alignment vertical="top" shrinkToFit="1"/>
    </xf>
    <xf numFmtId="0" fontId="4" fillId="2" borderId="3">
      <alignment horizontal="left" vertical="top" shrinkToFit="1"/>
    </xf>
    <xf numFmtId="0" fontId="5" fillId="2" borderId="0" applyBorder="0">
      <alignment vertical="top" shrinkToFit="1"/>
    </xf>
    <xf numFmtId="0" fontId="4" fillId="2" borderId="4">
      <alignment horizontal="center" vertical="top" shrinkToFit="1"/>
    </xf>
    <xf numFmtId="0" fontId="4" fillId="2" borderId="5">
      <alignment horizontal="center" vertical="top" shrinkToFit="1"/>
    </xf>
    <xf numFmtId="0" fontId="4" fillId="2" borderId="1">
      <alignment horizontal="center" vertical="top" shrinkToFit="1"/>
    </xf>
    <xf numFmtId="0" fontId="4" fillId="2" borderId="6">
      <alignment vertical="top" shrinkToFit="1"/>
    </xf>
    <xf numFmtId="0" fontId="6" fillId="2" borderId="7">
      <alignment vertical="top" shrinkToFit="1"/>
    </xf>
    <xf numFmtId="0" fontId="7" fillId="2" borderId="8">
      <alignment vertical="top" shrinkToFit="1"/>
    </xf>
    <xf numFmtId="164" fontId="3" fillId="3" borderId="7">
      <alignment horizontal="right" vertical="top" shrinkToFit="1"/>
      <protection locked="0"/>
    </xf>
    <xf numFmtId="164" fontId="4" fillId="2" borderId="2">
      <alignment horizontal="right" vertical="top" shrinkToFit="1"/>
    </xf>
    <xf numFmtId="0" fontId="4" fillId="2" borderId="9">
      <alignment vertical="top" shrinkToFit="1"/>
    </xf>
    <xf numFmtId="0" fontId="6" fillId="2" borderId="0" applyBorder="0">
      <alignment vertical="top" shrinkToFit="1"/>
    </xf>
    <xf numFmtId="0" fontId="7" fillId="2" borderId="10">
      <alignment vertical="top" shrinkToFit="1"/>
    </xf>
    <xf numFmtId="164" fontId="3" fillId="3" borderId="0" applyBorder="0">
      <alignment horizontal="right" vertical="top" shrinkToFit="1"/>
      <protection locked="0"/>
    </xf>
    <xf numFmtId="164" fontId="4" fillId="2" borderId="11">
      <alignment horizontal="right" vertical="top" shrinkToFit="1"/>
    </xf>
    <xf numFmtId="0" fontId="4" fillId="2" borderId="12">
      <alignment vertical="top" shrinkToFit="1"/>
    </xf>
    <xf numFmtId="0" fontId="6" fillId="2" borderId="13">
      <alignment vertical="top" shrinkToFit="1"/>
    </xf>
    <xf numFmtId="0" fontId="7" fillId="2" borderId="14">
      <alignment vertical="top" shrinkToFit="1"/>
    </xf>
    <xf numFmtId="164" fontId="3" fillId="3" borderId="13">
      <alignment horizontal="right" vertical="top" shrinkToFit="1"/>
      <protection locked="0"/>
    </xf>
    <xf numFmtId="164" fontId="4" fillId="2" borderId="3">
      <alignment horizontal="right" vertical="top" shrinkToFit="1"/>
    </xf>
    <xf numFmtId="0" fontId="4" fillId="2" borderId="0" applyBorder="0">
      <alignment vertical="top" shrinkToFit="1"/>
    </xf>
    <xf numFmtId="0" fontId="3" fillId="2" borderId="0" applyBorder="0">
      <alignment vertical="top"/>
    </xf>
    <xf numFmtId="0" fontId="4" fillId="2" borderId="2">
      <alignment vertical="top"/>
    </xf>
    <xf numFmtId="0" fontId="4" fillId="2" borderId="2">
      <alignment horizontal="left" vertical="top"/>
    </xf>
    <xf numFmtId="0" fontId="6" fillId="2" borderId="11">
      <alignment vertical="top"/>
    </xf>
    <xf numFmtId="0" fontId="6" fillId="3" borderId="11">
      <alignment horizontal="left" vertical="top"/>
      <protection locked="0"/>
    </xf>
    <xf numFmtId="0" fontId="6" fillId="2" borderId="3">
      <alignment vertical="top"/>
    </xf>
    <xf numFmtId="0" fontId="6" fillId="3" borderId="3">
      <alignment horizontal="left" vertical="top"/>
      <protection locked="0"/>
    </xf>
    <xf numFmtId="3" fontId="4" fillId="2" borderId="7">
      <alignment horizontal="right" vertical="top" shrinkToFit="1"/>
    </xf>
    <xf numFmtId="3" fontId="4" fillId="2" borderId="2">
      <alignment horizontal="right" vertical="top" shrinkToFit="1"/>
    </xf>
    <xf numFmtId="0" fontId="6" fillId="2" borderId="11">
      <alignment vertical="top" shrinkToFit="1"/>
    </xf>
    <xf numFmtId="3" fontId="6" fillId="3" borderId="0" applyBorder="0">
      <alignment horizontal="right" vertical="top" shrinkToFit="1"/>
      <protection locked="0"/>
    </xf>
    <xf numFmtId="3" fontId="6" fillId="2" borderId="11">
      <alignment horizontal="right" vertical="top" shrinkToFit="1"/>
    </xf>
    <xf numFmtId="0" fontId="6" fillId="2" borderId="3">
      <alignment vertical="top" shrinkToFit="1"/>
    </xf>
    <xf numFmtId="3" fontId="6" fillId="3" borderId="13">
      <alignment horizontal="right" vertical="top" shrinkToFit="1"/>
      <protection locked="0"/>
    </xf>
    <xf numFmtId="3" fontId="6" fillId="2" borderId="3">
      <alignment horizontal="right" vertical="top" shrinkToFit="1"/>
    </xf>
    <xf numFmtId="3" fontId="6" fillId="3" borderId="11">
      <alignment horizontal="right" vertical="top" shrinkToFit="1"/>
      <protection locked="0"/>
    </xf>
    <xf numFmtId="3" fontId="6" fillId="3" borderId="3">
      <alignment horizontal="right" vertical="top" shrinkToFit="1"/>
      <protection locked="0"/>
    </xf>
    <xf numFmtId="166" fontId="4" fillId="2" borderId="2">
      <alignment horizontal="right" vertical="top" shrinkToFit="1"/>
    </xf>
    <xf numFmtId="166" fontId="4" fillId="3" borderId="11">
      <alignment horizontal="right" vertical="top" shrinkToFit="1"/>
      <protection locked="0"/>
    </xf>
    <xf numFmtId="166" fontId="4" fillId="3" borderId="3">
      <alignment horizontal="right" vertical="top" shrinkToFit="1"/>
      <protection locked="0"/>
    </xf>
    <xf numFmtId="4" fontId="4" fillId="2" borderId="7">
      <alignment horizontal="right" vertical="top" shrinkToFit="1"/>
    </xf>
    <xf numFmtId="4" fontId="4" fillId="2" borderId="2">
      <alignment horizontal="right" vertical="top" shrinkToFit="1"/>
    </xf>
    <xf numFmtId="4" fontId="6" fillId="3" borderId="0" applyBorder="0">
      <alignment horizontal="right" vertical="top" shrinkToFit="1"/>
      <protection locked="0"/>
    </xf>
    <xf numFmtId="4" fontId="6" fillId="2" borderId="11">
      <alignment horizontal="right" vertical="top" shrinkToFit="1"/>
    </xf>
    <xf numFmtId="4" fontId="6" fillId="3" borderId="13">
      <alignment horizontal="right" vertical="top" shrinkToFit="1"/>
      <protection locked="0"/>
    </xf>
    <xf numFmtId="4" fontId="6" fillId="2" borderId="3">
      <alignment horizontal="right" vertical="top" shrinkToFit="1"/>
    </xf>
    <xf numFmtId="0" fontId="4" fillId="2" borderId="15">
      <alignment horizontal="center" vertical="top" shrinkToFit="1"/>
    </xf>
    <xf numFmtId="0" fontId="3" fillId="3" borderId="7">
      <alignment horizontal="center" vertical="top" shrinkToFit="1"/>
      <protection locked="0"/>
    </xf>
    <xf numFmtId="0" fontId="3" fillId="3" borderId="8">
      <alignment horizontal="center" vertical="top" shrinkToFit="1"/>
      <protection locked="0"/>
    </xf>
    <xf numFmtId="167" fontId="3" fillId="3" borderId="0" applyBorder="0">
      <alignment horizontal="right" vertical="top" shrinkToFit="1"/>
      <protection locked="0"/>
    </xf>
    <xf numFmtId="167" fontId="3" fillId="3" borderId="10">
      <alignment horizontal="right" vertical="top" shrinkToFit="1"/>
      <protection locked="0"/>
    </xf>
    <xf numFmtId="167" fontId="3" fillId="2" borderId="0" applyBorder="0">
      <alignment horizontal="right" vertical="top" shrinkToFit="1"/>
    </xf>
    <xf numFmtId="167" fontId="3" fillId="2" borderId="10">
      <alignment horizontal="right" vertical="top" shrinkToFit="1"/>
    </xf>
    <xf numFmtId="165" fontId="3" fillId="3" borderId="0" applyBorder="0">
      <alignment horizontal="right" vertical="top" shrinkToFit="1"/>
      <protection locked="0"/>
    </xf>
    <xf numFmtId="165" fontId="3" fillId="3" borderId="10">
      <alignment horizontal="right" vertical="top" shrinkToFit="1"/>
      <protection locked="0"/>
    </xf>
    <xf numFmtId="165" fontId="3" fillId="2" borderId="0" applyBorder="0">
      <alignment horizontal="right" vertical="top" shrinkToFit="1"/>
    </xf>
    <xf numFmtId="165" fontId="3" fillId="2" borderId="10">
      <alignment horizontal="right" vertical="top" shrinkToFit="1"/>
    </xf>
    <xf numFmtId="0" fontId="3" fillId="3" borderId="0" applyBorder="0">
      <alignment horizontal="center" vertical="top" shrinkToFit="1"/>
      <protection locked="0"/>
    </xf>
    <xf numFmtId="0" fontId="3" fillId="3" borderId="10">
      <alignment horizontal="center" vertical="top" shrinkToFit="1"/>
      <protection locked="0"/>
    </xf>
    <xf numFmtId="165" fontId="3" fillId="2" borderId="13">
      <alignment horizontal="right" vertical="top" shrinkToFit="1"/>
    </xf>
    <xf numFmtId="165" fontId="3" fillId="2" borderId="14">
      <alignment horizontal="right" vertical="top" shrinkToFit="1"/>
    </xf>
    <xf numFmtId="0" fontId="4" fillId="2" borderId="1">
      <alignment horizontal="left" vertical="top" shrinkToFit="1"/>
    </xf>
    <xf numFmtId="164" fontId="4" fillId="2" borderId="7">
      <alignment horizontal="right" vertical="top" shrinkToFit="1"/>
    </xf>
    <xf numFmtId="164" fontId="6" fillId="2" borderId="0" applyBorder="0">
      <alignment horizontal="right" vertical="top" shrinkToFit="1"/>
    </xf>
    <xf numFmtId="164" fontId="6" fillId="2" borderId="11">
      <alignment horizontal="right" vertical="top" shrinkToFit="1"/>
    </xf>
    <xf numFmtId="164" fontId="4" fillId="2" borderId="13">
      <alignment horizontal="right" vertical="top" shrinkToFit="1"/>
    </xf>
    <xf numFmtId="0" fontId="7" fillId="2" borderId="11">
      <alignment vertical="top" shrinkToFit="1"/>
    </xf>
    <xf numFmtId="164" fontId="3" fillId="2" borderId="0" applyBorder="0">
      <alignment horizontal="right" vertical="top" shrinkToFit="1"/>
    </xf>
    <xf numFmtId="3" fontId="6" fillId="2" borderId="0" applyBorder="0">
      <alignment horizontal="right" vertical="top" shrinkToFit="1"/>
    </xf>
    <xf numFmtId="3" fontId="6" fillId="2" borderId="13">
      <alignment horizontal="right" vertical="top" shrinkToFit="1"/>
    </xf>
    <xf numFmtId="164" fontId="7" fillId="2" borderId="0" applyBorder="0">
      <alignment horizontal="right" vertical="top" shrinkToFit="1"/>
    </xf>
    <xf numFmtId="164" fontId="7" fillId="2" borderId="11">
      <alignment horizontal="right" vertical="top" shrinkToFit="1"/>
    </xf>
    <xf numFmtId="0" fontId="4" fillId="2" borderId="11">
      <alignment vertical="top" shrinkToFit="1"/>
    </xf>
    <xf numFmtId="164" fontId="4" fillId="2" borderId="0" applyBorder="0">
      <alignment horizontal="right" vertical="top" shrinkToFit="1"/>
    </xf>
    <xf numFmtId="164" fontId="6" fillId="2" borderId="13">
      <alignment horizontal="right" vertical="top" shrinkToFit="1"/>
    </xf>
    <xf numFmtId="164" fontId="6" fillId="2" borderId="3">
      <alignment horizontal="right" vertical="top" shrinkToFit="1"/>
    </xf>
    <xf numFmtId="4" fontId="6" fillId="2" borderId="0" applyBorder="0">
      <alignment horizontal="right" vertical="top" shrinkToFit="1"/>
    </xf>
    <xf numFmtId="4" fontId="4" fillId="2" borderId="13">
      <alignment horizontal="right" vertical="top" shrinkToFit="1"/>
    </xf>
    <xf numFmtId="4" fontId="4" fillId="2" borderId="3">
      <alignment horizontal="right" vertical="top" shrinkToFit="1"/>
    </xf>
    <xf numFmtId="0" fontId="4" fillId="2" borderId="7">
      <alignment vertical="top" shrinkToFit="1"/>
    </xf>
    <xf numFmtId="0" fontId="4" fillId="2" borderId="8">
      <alignment vertical="top" shrinkToFit="1"/>
    </xf>
    <xf numFmtId="0" fontId="6" fillId="2" borderId="10">
      <alignment vertical="top" shrinkToFit="1"/>
    </xf>
    <xf numFmtId="0" fontId="7" fillId="2" borderId="0" applyBorder="0">
      <alignment horizontal="center" vertical="top" shrinkToFit="1"/>
    </xf>
    <xf numFmtId="0" fontId="7" fillId="2" borderId="10">
      <alignment horizontal="center" vertical="top" shrinkToFit="1"/>
    </xf>
    <xf numFmtId="165" fontId="7" fillId="2" borderId="0" applyBorder="0">
      <alignment horizontal="right" vertical="top" shrinkToFit="1"/>
    </xf>
    <xf numFmtId="165" fontId="7" fillId="2" borderId="10">
      <alignment horizontal="right" vertical="top" shrinkToFit="1"/>
    </xf>
    <xf numFmtId="0" fontId="4" fillId="2" borderId="10">
      <alignment vertical="top" shrinkToFit="1"/>
    </xf>
    <xf numFmtId="0" fontId="7" fillId="2" borderId="3">
      <alignment vertical="top" shrinkToFit="1"/>
    </xf>
    <xf numFmtId="165" fontId="7" fillId="2" borderId="13">
      <alignment horizontal="right" vertical="top" shrinkToFit="1"/>
    </xf>
    <xf numFmtId="165" fontId="7" fillId="2" borderId="14">
      <alignment horizontal="right" vertical="top" shrinkToFit="1"/>
    </xf>
    <xf numFmtId="3" fontId="4" fillId="2" borderId="11">
      <alignment horizontal="right" vertical="top" shrinkToFit="1"/>
    </xf>
    <xf numFmtId="3" fontId="4" fillId="2" borderId="3">
      <alignment horizontal="right" vertical="top" shrinkToFit="1"/>
    </xf>
    <xf numFmtId="4" fontId="3" fillId="2" borderId="0" applyBorder="0">
      <alignment horizontal="right" vertical="top" shrinkToFit="1"/>
    </xf>
    <xf numFmtId="4" fontId="4" fillId="2" borderId="11">
      <alignment horizontal="right" vertical="top" shrinkToFit="1"/>
    </xf>
    <xf numFmtId="165" fontId="4" fillId="2" borderId="7">
      <alignment horizontal="right" vertical="top" shrinkToFit="1"/>
    </xf>
    <xf numFmtId="165" fontId="4" fillId="2" borderId="2">
      <alignment horizontal="right" vertical="top" shrinkToFit="1"/>
    </xf>
    <xf numFmtId="165" fontId="6" fillId="2" borderId="0" applyBorder="0">
      <alignment horizontal="right" vertical="top" shrinkToFit="1"/>
    </xf>
    <xf numFmtId="165" fontId="6" fillId="2" borderId="11">
      <alignment horizontal="right" vertical="top" shrinkToFit="1"/>
    </xf>
    <xf numFmtId="165" fontId="4" fillId="2" borderId="0" applyBorder="0">
      <alignment horizontal="right" vertical="top" shrinkToFit="1"/>
    </xf>
    <xf numFmtId="165" fontId="4" fillId="2" borderId="11">
      <alignment horizontal="right" vertical="top" shrinkToFit="1"/>
    </xf>
    <xf numFmtId="0" fontId="4" fillId="2" borderId="5">
      <alignment vertical="top" shrinkToFit="1"/>
    </xf>
    <xf numFmtId="167" fontId="4" fillId="2" borderId="0" applyBorder="0">
      <alignment horizontal="right" vertical="top" shrinkToFit="1"/>
    </xf>
    <xf numFmtId="167" fontId="4" fillId="2" borderId="11">
      <alignment horizontal="right" vertical="top" shrinkToFit="1"/>
    </xf>
    <xf numFmtId="167" fontId="6" fillId="2" borderId="0" applyBorder="0">
      <alignment horizontal="right" vertical="top" shrinkToFit="1"/>
    </xf>
    <xf numFmtId="167" fontId="6" fillId="2" borderId="11">
      <alignment horizontal="right" vertical="top" shrinkToFit="1"/>
    </xf>
    <xf numFmtId="167" fontId="4" fillId="2" borderId="13">
      <alignment horizontal="right" vertical="top" shrinkToFit="1"/>
    </xf>
    <xf numFmtId="167" fontId="4" fillId="2" borderId="3">
      <alignment horizontal="right" vertical="top" shrinkToFit="1"/>
    </xf>
    <xf numFmtId="4" fontId="6" fillId="2" borderId="13">
      <alignment horizontal="right" vertical="top" shrinkToFit="1"/>
    </xf>
    <xf numFmtId="4" fontId="4" fillId="2" borderId="0" applyBorder="0">
      <alignment horizontal="right" vertical="top" shrinkToFit="1"/>
    </xf>
    <xf numFmtId="0" fontId="4" fillId="2" borderId="5">
      <alignment horizontal="left" vertical="top" shrinkToFit="1"/>
    </xf>
    <xf numFmtId="0" fontId="4" fillId="4" borderId="0" applyBorder="0">
      <alignment vertical="top" shrinkToFit="1"/>
    </xf>
    <xf numFmtId="0" fontId="7" fillId="4" borderId="0" applyBorder="0">
      <alignment vertical="top" shrinkToFit="1"/>
    </xf>
    <xf numFmtId="0" fontId="4" fillId="4" borderId="0" applyBorder="0">
      <alignment horizontal="right" vertical="top" shrinkToFit="1"/>
    </xf>
    <xf numFmtId="0" fontId="3" fillId="4" borderId="0" applyBorder="0">
      <alignment vertical="top" shrinkToFit="1"/>
    </xf>
    <xf numFmtId="0" fontId="7" fillId="2" borderId="5">
      <alignment vertical="top" shrinkToFit="1"/>
    </xf>
    <xf numFmtId="0" fontId="4" fillId="2" borderId="5">
      <alignment horizontal="right" vertical="top" shrinkToFit="1"/>
    </xf>
    <xf numFmtId="0" fontId="3" fillId="2" borderId="5">
      <alignment vertical="top" shrinkToFit="1"/>
    </xf>
    <xf numFmtId="165" fontId="4" fillId="2" borderId="3">
      <alignment horizontal="right" vertical="top" shrinkToFit="1"/>
    </xf>
    <xf numFmtId="14" fontId="4" fillId="2" borderId="5">
      <alignment horizontal="right" vertical="top" shrinkToFit="1"/>
    </xf>
    <xf numFmtId="14" fontId="4" fillId="2" borderId="1">
      <alignment horizontal="right" vertical="top" shrinkToFit="1"/>
    </xf>
    <xf numFmtId="164" fontId="4" fillId="2" borderId="5">
      <alignment horizontal="right" vertical="top" shrinkToFit="1"/>
    </xf>
    <xf numFmtId="164" fontId="4" fillId="2" borderId="1">
      <alignment horizontal="right" vertical="top" shrinkToFit="1"/>
    </xf>
    <xf numFmtId="168" fontId="4" fillId="2" borderId="5">
      <alignment horizontal="right" vertical="top" shrinkToFit="1"/>
    </xf>
    <xf numFmtId="168" fontId="4" fillId="2" borderId="1">
      <alignment horizontal="right" vertical="top" shrinkToFit="1"/>
    </xf>
    <xf numFmtId="169" fontId="4" fillId="2" borderId="8">
      <alignment horizontal="right" vertical="top" shrinkToFit="1"/>
    </xf>
    <xf numFmtId="169" fontId="4" fillId="2" borderId="14">
      <alignment horizontal="right" vertical="top" shrinkToFit="1"/>
    </xf>
    <xf numFmtId="167" fontId="4" fillId="2" borderId="7">
      <alignment horizontal="right" vertical="top" shrinkToFit="1"/>
    </xf>
    <xf numFmtId="167" fontId="4" fillId="2" borderId="2">
      <alignment horizontal="right" vertical="top" shrinkToFit="1"/>
    </xf>
    <xf numFmtId="167" fontId="4" fillId="2" borderId="5">
      <alignment horizontal="right" vertical="top" shrinkToFit="1"/>
    </xf>
    <xf numFmtId="167" fontId="4" fillId="2" borderId="1">
      <alignment horizontal="right" vertical="top" shrinkToFit="1"/>
    </xf>
    <xf numFmtId="0" fontId="4" fillId="2" borderId="7">
      <alignment horizontal="left" vertical="top" shrinkToFit="1"/>
    </xf>
    <xf numFmtId="0" fontId="6" fillId="2" borderId="0" applyBorder="0">
      <alignment horizontal="left" vertical="top" shrinkToFit="1"/>
    </xf>
    <xf numFmtId="0" fontId="6" fillId="2" borderId="11">
      <alignment horizontal="left" vertical="top" shrinkToFit="1"/>
    </xf>
    <xf numFmtId="0" fontId="4" fillId="2" borderId="0" applyBorder="0">
      <alignment horizontal="left" vertical="top" shrinkToFit="1"/>
    </xf>
    <xf numFmtId="0" fontId="4" fillId="2" borderId="11">
      <alignment horizontal="left" vertical="top" shrinkToFit="1"/>
    </xf>
    <xf numFmtId="0" fontId="4" fillId="2" borderId="8">
      <alignment horizontal="left" vertical="top" shrinkToFit="1"/>
    </xf>
    <xf numFmtId="0" fontId="4" fillId="2" borderId="14">
      <alignment horizontal="left" vertical="top" shrinkToFit="1"/>
    </xf>
    <xf numFmtId="165" fontId="4" fillId="2" borderId="8">
      <alignment horizontal="right" vertical="top" shrinkToFit="1"/>
    </xf>
    <xf numFmtId="165" fontId="6" fillId="2" borderId="10">
      <alignment horizontal="right" vertical="top" shrinkToFit="1"/>
    </xf>
    <xf numFmtId="165" fontId="4" fillId="2" borderId="10">
      <alignment horizontal="right" vertical="top" shrinkToFit="1"/>
    </xf>
    <xf numFmtId="165" fontId="6" fillId="2" borderId="13">
      <alignment horizontal="right" vertical="top" shrinkToFit="1"/>
    </xf>
    <xf numFmtId="165" fontId="6" fillId="2" borderId="14">
      <alignment horizontal="right" vertical="top" shrinkToFit="1"/>
    </xf>
    <xf numFmtId="0" fontId="4" fillId="2" borderId="16">
      <alignment horizontal="left" vertical="top" shrinkToFit="1"/>
    </xf>
    <xf numFmtId="14" fontId="3" fillId="3" borderId="16">
      <alignment vertical="top" shrinkToFit="1"/>
      <protection locked="0"/>
    </xf>
    <xf numFmtId="0" fontId="4" fillId="2" borderId="17">
      <alignment horizontal="left" vertical="top" shrinkToFit="1"/>
    </xf>
    <xf numFmtId="0" fontId="3" fillId="2" borderId="16">
      <alignment vertical="top" shrinkToFit="1"/>
    </xf>
    <xf numFmtId="0" fontId="3" fillId="3" borderId="16">
      <alignment vertical="top" shrinkToFit="1"/>
      <protection locked="0"/>
    </xf>
    <xf numFmtId="0" fontId="4" fillId="3" borderId="16">
      <alignment vertical="top" shrinkToFit="1"/>
      <protection locked="0"/>
    </xf>
    <xf numFmtId="0" fontId="6" fillId="3" borderId="16">
      <alignment vertical="top" shrinkToFit="1"/>
      <protection locked="0"/>
    </xf>
    <xf numFmtId="0" fontId="7" fillId="3" borderId="16">
      <alignment vertical="top" shrinkToFit="1"/>
      <protection locked="0"/>
    </xf>
    <xf numFmtId="0" fontId="15" fillId="0" borderId="0" applyNumberFormat="0" applyFill="0" applyBorder="0" applyAlignment="0" applyProtection="0">
      <alignment vertical="top"/>
      <protection locked="0"/>
    </xf>
    <xf numFmtId="0" fontId="1" fillId="0" borderId="19">
      <alignment vertical="center"/>
    </xf>
    <xf numFmtId="4" fontId="4" fillId="3" borderId="10">
      <alignment horizontal="right" vertical="top"/>
      <protection locked="0"/>
    </xf>
    <xf numFmtId="3" fontId="4" fillId="3" borderId="7" applyNumberFormat="0" applyFont="0" applyFill="0" applyBorder="0" applyAlignment="0" applyProtection="0">
      <alignment horizontal="right" vertical="top"/>
      <protection locked="0"/>
    </xf>
    <xf numFmtId="3" fontId="4" fillId="3" borderId="8">
      <alignment horizontal="right" vertical="top"/>
      <protection locked="0"/>
    </xf>
    <xf numFmtId="3" fontId="7" fillId="3" borderId="0" applyNumberFormat="0" applyFont="0" applyFill="0" applyBorder="0" applyAlignment="0" applyProtection="0">
      <alignment horizontal="right" vertical="top"/>
      <protection locked="0"/>
    </xf>
    <xf numFmtId="3" fontId="7" fillId="3" borderId="10" applyNumberFormat="0" applyFont="0" applyFill="0" applyBorder="0" applyAlignment="0" applyProtection="0">
      <alignment horizontal="right" vertical="top"/>
      <protection locked="0"/>
    </xf>
    <xf numFmtId="3" fontId="6" fillId="3" borderId="10" applyNumberFormat="0" applyFont="0" applyFill="0" applyBorder="0" applyAlignment="0" applyProtection="0">
      <alignment horizontal="right" vertical="top"/>
      <protection locked="0"/>
    </xf>
    <xf numFmtId="3" fontId="4" fillId="2" borderId="14" applyNumberFormat="0" applyFont="0" applyFill="0" applyBorder="0" applyAlignment="0" applyProtection="0">
      <alignment horizontal="right" vertical="top"/>
    </xf>
    <xf numFmtId="3" fontId="4" fillId="3" borderId="10">
      <alignment horizontal="right" vertical="top"/>
      <protection locked="0"/>
    </xf>
    <xf numFmtId="165" fontId="4" fillId="2" borderId="5" applyNumberFormat="0" applyFont="0" applyFill="0" applyBorder="0" applyAlignment="0" applyProtection="0">
      <alignment horizontal="right" vertical="top"/>
    </xf>
    <xf numFmtId="3" fontId="4" fillId="2" borderId="15">
      <alignment horizontal="right" vertical="top"/>
    </xf>
    <xf numFmtId="170" fontId="4" fillId="3" borderId="5" applyNumberFormat="0" applyFont="0" applyFill="0" applyBorder="0" applyAlignment="0" applyProtection="0">
      <alignment horizontal="right" vertical="top"/>
      <protection locked="0"/>
    </xf>
    <xf numFmtId="170" fontId="4" fillId="3" borderId="15">
      <alignment horizontal="right" vertical="top"/>
      <protection locked="0"/>
    </xf>
    <xf numFmtId="165" fontId="4" fillId="3" borderId="1">
      <alignment horizontal="right" vertical="top"/>
      <protection locked="0"/>
    </xf>
    <xf numFmtId="0" fontId="4" fillId="2" borderId="2" applyNumberFormat="0" applyFont="0" applyFill="0" applyBorder="0" applyAlignment="0" applyProtection="0">
      <alignment horizontal="left" vertical="top"/>
    </xf>
    <xf numFmtId="0" fontId="4" fillId="3" borderId="11" applyNumberFormat="0" applyFont="0" applyFill="0" applyBorder="0" applyAlignment="0" applyProtection="0">
      <alignment horizontal="left" vertical="top"/>
      <protection locked="0"/>
    </xf>
    <xf numFmtId="0" fontId="4" fillId="3" borderId="3" applyNumberFormat="0" applyFont="0" applyFill="0" applyBorder="0" applyAlignment="0" applyProtection="0">
      <alignment horizontal="left" vertical="top"/>
      <protection locked="0"/>
    </xf>
    <xf numFmtId="171" fontId="4" fillId="2" borderId="2" applyNumberFormat="0" applyFont="0" applyFill="0" applyBorder="0" applyAlignment="0" applyProtection="0">
      <alignment horizontal="right" vertical="top"/>
    </xf>
    <xf numFmtId="171" fontId="4" fillId="3" borderId="11">
      <alignment horizontal="right" vertical="top"/>
      <protection locked="0"/>
    </xf>
    <xf numFmtId="171" fontId="4" fillId="3" borderId="3">
      <alignment horizontal="right" vertical="top"/>
      <protection locked="0"/>
    </xf>
    <xf numFmtId="4" fontId="4" fillId="2" borderId="2" applyNumberFormat="0" applyFont="0" applyFill="0" applyBorder="0" applyAlignment="0" applyProtection="0">
      <alignment horizontal="right" vertical="top"/>
    </xf>
    <xf numFmtId="4" fontId="4" fillId="3" borderId="11" applyNumberFormat="0" applyFont="0" applyFill="0" applyBorder="0" applyAlignment="0" applyProtection="0">
      <alignment horizontal="right" vertical="top"/>
      <protection locked="0"/>
    </xf>
    <xf numFmtId="4" fontId="4" fillId="2" borderId="3" applyNumberFormat="0" applyFont="0" applyFill="0" applyBorder="0" applyAlignment="0" applyProtection="0">
      <alignment horizontal="right" vertical="top"/>
    </xf>
    <xf numFmtId="165" fontId="4" fillId="3" borderId="11" applyNumberFormat="0" applyFont="0" applyFill="0" applyBorder="0" applyAlignment="0" applyProtection="0">
      <alignment horizontal="right" vertical="top"/>
      <protection locked="0"/>
    </xf>
    <xf numFmtId="164" fontId="4" fillId="2" borderId="2" applyNumberFormat="0" applyFont="0" applyFill="0" applyBorder="0" applyAlignment="0" applyProtection="0">
      <alignment horizontal="right" vertical="top"/>
    </xf>
    <xf numFmtId="164" fontId="4" fillId="3" borderId="11" applyNumberFormat="0" applyFont="0" applyFill="0" applyBorder="0" applyAlignment="0" applyProtection="0">
      <alignment horizontal="right" vertical="top"/>
      <protection locked="0"/>
    </xf>
    <xf numFmtId="164" fontId="4" fillId="2" borderId="3" applyNumberFormat="0" applyFont="0" applyFill="0" applyBorder="0" applyAlignment="0" applyProtection="0">
      <alignment horizontal="right" vertical="top"/>
    </xf>
    <xf numFmtId="3" fontId="4" fillId="2" borderId="2" applyNumberFormat="0" applyFont="0" applyFill="0" applyBorder="0" applyAlignment="0" applyProtection="0">
      <alignment horizontal="right" vertical="top"/>
    </xf>
    <xf numFmtId="3" fontId="4" fillId="3" borderId="11" applyNumberFormat="0" applyFont="0" applyFill="0" applyBorder="0" applyAlignment="0" applyProtection="0">
      <alignment horizontal="right" vertical="top"/>
      <protection locked="0"/>
    </xf>
    <xf numFmtId="164" fontId="4" fillId="2" borderId="7" applyNumberFormat="0" applyFont="0" applyFill="0" applyBorder="0" applyAlignment="0" applyProtection="0">
      <alignment horizontal="right" vertical="top"/>
    </xf>
    <xf numFmtId="164" fontId="4" fillId="2" borderId="8" applyNumberFormat="0" applyFont="0" applyFill="0" applyBorder="0" applyAlignment="0" applyProtection="0">
      <alignment horizontal="right" vertical="top"/>
    </xf>
    <xf numFmtId="164" fontId="6" fillId="3" borderId="0" applyNumberFormat="0" applyFont="0" applyFill="0" applyBorder="0" applyAlignment="0" applyProtection="0">
      <alignment horizontal="right" vertical="top"/>
      <protection locked="0"/>
    </xf>
    <xf numFmtId="164" fontId="6" fillId="3" borderId="10" applyNumberFormat="0" applyFont="0" applyFill="0" applyBorder="0" applyAlignment="0" applyProtection="0">
      <alignment horizontal="right" vertical="top"/>
      <protection locked="0"/>
    </xf>
    <xf numFmtId="164" fontId="4" fillId="2" borderId="0" applyNumberFormat="0" applyFont="0" applyFill="0" applyBorder="0" applyAlignment="0" applyProtection="0">
      <alignment horizontal="right" vertical="top"/>
    </xf>
    <xf numFmtId="164" fontId="4" fillId="2" borderId="10" applyNumberFormat="0" applyFont="0" applyFill="0" applyBorder="0" applyAlignment="0" applyProtection="0">
      <alignment horizontal="right" vertical="top"/>
    </xf>
    <xf numFmtId="167" fontId="4" fillId="2" borderId="0" applyNumberFormat="0" applyFont="0" applyFill="0" applyBorder="0" applyAlignment="0" applyProtection="0">
      <alignment horizontal="right" vertical="top"/>
    </xf>
    <xf numFmtId="167" fontId="4" fillId="2" borderId="10">
      <alignment horizontal="right" vertical="top"/>
    </xf>
    <xf numFmtId="167" fontId="6" fillId="3" borderId="10" applyNumberFormat="0" applyFont="0" applyFill="0" applyBorder="0" applyAlignment="0" applyProtection="0">
      <alignment horizontal="right" vertical="top"/>
      <protection locked="0"/>
    </xf>
    <xf numFmtId="167" fontId="4" fillId="2" borderId="14">
      <alignment horizontal="right" vertical="top"/>
    </xf>
    <xf numFmtId="170" fontId="6" fillId="3" borderId="0" applyNumberFormat="0" applyFont="0" applyFill="0" applyBorder="0" applyAlignment="0" applyProtection="0">
      <alignment horizontal="right" vertical="top"/>
      <protection locked="0"/>
    </xf>
    <xf numFmtId="170" fontId="6" fillId="3" borderId="10" applyNumberFormat="0" applyFont="0" applyFill="0" applyBorder="0" applyAlignment="0" applyProtection="0">
      <alignment horizontal="right" vertical="top"/>
      <protection locked="0"/>
    </xf>
    <xf numFmtId="170" fontId="4" fillId="2" borderId="13" applyNumberFormat="0" applyFont="0" applyFill="0" applyBorder="0" applyAlignment="0" applyProtection="0">
      <alignment horizontal="right" vertical="top"/>
    </xf>
    <xf numFmtId="170" fontId="4" fillId="2" borderId="14" applyNumberFormat="0" applyFont="0" applyFill="0" applyBorder="0" applyAlignment="0" applyProtection="0">
      <alignment horizontal="right" vertical="top"/>
    </xf>
    <xf numFmtId="164" fontId="4" fillId="3" borderId="5" applyNumberFormat="0" applyFont="0" applyFill="0" applyBorder="0" applyAlignment="0" applyProtection="0">
      <alignment horizontal="right" vertical="top"/>
      <protection locked="0"/>
    </xf>
    <xf numFmtId="164" fontId="4" fillId="3" borderId="15" applyNumberFormat="0" applyFont="0" applyFill="0" applyBorder="0" applyAlignment="0" applyProtection="0">
      <alignment horizontal="right" vertical="top"/>
      <protection locked="0"/>
    </xf>
    <xf numFmtId="169" fontId="4" fillId="3" borderId="7">
      <alignment horizontal="right" vertical="top"/>
      <protection locked="0"/>
    </xf>
    <xf numFmtId="171" fontId="4" fillId="3" borderId="0" applyBorder="0">
      <alignment horizontal="right" vertical="top"/>
      <protection locked="0"/>
    </xf>
    <xf numFmtId="164" fontId="4" fillId="3" borderId="0" applyBorder="0">
      <alignment horizontal="right" vertical="top"/>
      <protection locked="0"/>
    </xf>
    <xf numFmtId="169" fontId="4" fillId="3" borderId="0" applyBorder="0">
      <alignment horizontal="right" vertical="top"/>
      <protection locked="0"/>
    </xf>
    <xf numFmtId="164" fontId="4" fillId="3" borderId="10">
      <alignment horizontal="right" vertical="top"/>
      <protection locked="0"/>
    </xf>
    <xf numFmtId="171" fontId="4" fillId="2" borderId="5" applyNumberFormat="0" applyFont="0" applyFill="0" applyBorder="0" applyAlignment="0" applyProtection="0">
      <alignment horizontal="right" vertical="top"/>
    </xf>
    <xf numFmtId="164" fontId="4" fillId="2" borderId="5" applyNumberFormat="0" applyFont="0" applyFill="0" applyBorder="0" applyAlignment="0" applyProtection="0">
      <alignment horizontal="right" vertical="top"/>
    </xf>
    <xf numFmtId="4" fontId="4" fillId="2" borderId="5" applyNumberFormat="0" applyFont="0" applyFill="0" applyBorder="0" applyAlignment="0" applyProtection="0">
      <alignment horizontal="right" vertical="top"/>
    </xf>
    <xf numFmtId="169" fontId="4" fillId="2" borderId="5">
      <alignment horizontal="right" vertical="top"/>
    </xf>
    <xf numFmtId="166" fontId="4" fillId="2" borderId="5" applyNumberFormat="0" applyFont="0" applyFill="0" applyBorder="0" applyAlignment="0" applyProtection="0">
      <alignment horizontal="right" vertical="top"/>
    </xf>
    <xf numFmtId="164" fontId="4" fillId="2" borderId="15" applyNumberFormat="0" applyFont="0" applyFill="0" applyBorder="0" applyAlignment="0" applyProtection="0">
      <alignment horizontal="right" vertical="top"/>
    </xf>
    <xf numFmtId="164" fontId="4" fillId="2" borderId="13" applyNumberFormat="0" applyFont="0" applyFill="0" applyBorder="0" applyAlignment="0" applyProtection="0">
      <alignment horizontal="right" vertical="top"/>
    </xf>
    <xf numFmtId="4" fontId="4" fillId="3" borderId="5" applyNumberFormat="0" applyFont="0" applyFill="0" applyBorder="0" applyAlignment="0" applyProtection="0">
      <alignment horizontal="right" vertical="top"/>
      <protection locked="0"/>
    </xf>
    <xf numFmtId="4" fontId="4" fillId="3" borderId="15">
      <alignment horizontal="right" vertical="top"/>
      <protection locked="0"/>
    </xf>
    <xf numFmtId="166" fontId="4" fillId="3" borderId="2" applyNumberFormat="0" applyFont="0" applyFill="0" applyBorder="0" applyAlignment="0" applyProtection="0">
      <alignment horizontal="right" vertical="top"/>
      <protection locked="0"/>
    </xf>
    <xf numFmtId="166" fontId="4" fillId="3" borderId="3" applyNumberFormat="0" applyFont="0" applyFill="0" applyBorder="0" applyAlignment="0" applyProtection="0">
      <alignment horizontal="right" vertical="top"/>
      <protection locked="0"/>
    </xf>
    <xf numFmtId="164" fontId="3" fillId="2" borderId="7" applyNumberFormat="0" applyFont="0" applyFill="0" applyBorder="0" applyAlignment="0" applyProtection="0">
      <alignment horizontal="right" vertical="top"/>
    </xf>
    <xf numFmtId="164" fontId="3" fillId="2" borderId="8" applyNumberFormat="0" applyFont="0" applyFill="0" applyBorder="0" applyAlignment="0" applyProtection="0">
      <alignment horizontal="right" vertical="top"/>
    </xf>
    <xf numFmtId="166" fontId="3" fillId="2" borderId="13" applyNumberFormat="0" applyFont="0" applyFill="0" applyBorder="0" applyAlignment="0" applyProtection="0">
      <alignment horizontal="right" vertical="top"/>
    </xf>
    <xf numFmtId="166" fontId="4" fillId="2" borderId="3" applyNumberFormat="0" applyFont="0" applyFill="0" applyBorder="0" applyAlignment="0" applyProtection="0">
      <alignment horizontal="right" vertical="top"/>
    </xf>
    <xf numFmtId="166" fontId="3" fillId="2" borderId="14" applyNumberFormat="0" applyFont="0" applyFill="0" applyBorder="0" applyAlignment="0" applyProtection="0">
      <alignment horizontal="right" vertical="top"/>
    </xf>
    <xf numFmtId="164" fontId="3" fillId="2" borderId="0" applyNumberFormat="0" applyFont="0" applyFill="0" applyBorder="0" applyAlignment="0" applyProtection="0">
      <alignment horizontal="right" vertical="top"/>
    </xf>
    <xf numFmtId="164" fontId="4" fillId="2" borderId="11" applyNumberFormat="0" applyFont="0" applyFill="0" applyBorder="0" applyAlignment="0" applyProtection="0">
      <alignment horizontal="right" vertical="top"/>
    </xf>
    <xf numFmtId="164" fontId="3" fillId="2" borderId="10" applyNumberFormat="0" applyFont="0" applyFill="0" applyBorder="0" applyAlignment="0" applyProtection="0">
      <alignment horizontal="right" vertical="top"/>
    </xf>
    <xf numFmtId="164" fontId="3" fillId="2" borderId="5" applyNumberFormat="0" applyFont="0" applyFill="0" applyBorder="0" applyAlignment="0" applyProtection="0">
      <alignment horizontal="right" vertical="top"/>
    </xf>
    <xf numFmtId="164" fontId="4" fillId="2" borderId="1" applyNumberFormat="0" applyFont="0" applyFill="0" applyBorder="0" applyAlignment="0" applyProtection="0">
      <alignment horizontal="right" vertical="top"/>
    </xf>
    <xf numFmtId="164" fontId="3" fillId="2" borderId="15" applyNumberFormat="0" applyFont="0" applyFill="0" applyBorder="0" applyAlignment="0" applyProtection="0">
      <alignment horizontal="right" vertical="top"/>
    </xf>
    <xf numFmtId="164" fontId="6" fillId="2" borderId="0" applyNumberFormat="0" applyFont="0" applyFill="0" applyBorder="0" applyAlignment="0" applyProtection="0">
      <alignment horizontal="right" vertical="top"/>
    </xf>
    <xf numFmtId="164" fontId="6" fillId="2" borderId="10" applyNumberFormat="0" applyFont="0" applyFill="0" applyBorder="0" applyAlignment="0" applyProtection="0">
      <alignment horizontal="right" vertical="top"/>
    </xf>
    <xf numFmtId="164" fontId="4" fillId="2" borderId="14" applyNumberFormat="0" applyFont="0" applyFill="0" applyBorder="0" applyAlignment="0" applyProtection="0">
      <alignment horizontal="right" vertical="top"/>
    </xf>
    <xf numFmtId="165" fontId="4" fillId="2" borderId="1" applyNumberFormat="0" applyFont="0" applyFill="0" applyBorder="0" applyAlignment="0" applyProtection="0">
      <alignment horizontal="right" vertical="top"/>
    </xf>
    <xf numFmtId="165" fontId="4" fillId="2" borderId="15">
      <alignment horizontal="right" vertical="top"/>
    </xf>
    <xf numFmtId="164" fontId="3" fillId="2" borderId="13" applyNumberFormat="0" applyFont="0" applyFill="0" applyBorder="0" applyAlignment="0" applyProtection="0">
      <alignment horizontal="right" vertical="top"/>
    </xf>
    <xf numFmtId="164" fontId="3" fillId="2" borderId="14" applyNumberFormat="0" applyFont="0" applyFill="0" applyBorder="0" applyAlignment="0" applyProtection="0">
      <alignment horizontal="right" vertical="top"/>
    </xf>
    <xf numFmtId="165" fontId="3" fillId="2" borderId="5" applyNumberFormat="0" applyFont="0" applyFill="0" applyBorder="0" applyAlignment="0" applyProtection="0">
      <alignment horizontal="right" vertical="top"/>
    </xf>
    <xf numFmtId="165" fontId="3" fillId="2" borderId="15">
      <alignment horizontal="right" vertical="top"/>
    </xf>
    <xf numFmtId="166" fontId="3" fillId="2" borderId="7" applyNumberFormat="0" applyFont="0" applyFill="0" applyBorder="0" applyAlignment="0" applyProtection="0">
      <alignment horizontal="right" vertical="top"/>
    </xf>
    <xf numFmtId="166" fontId="3" fillId="2" borderId="8" applyNumberFormat="0" applyFont="0" applyFill="0" applyBorder="0" applyAlignment="0" applyProtection="0">
      <alignment horizontal="right" vertical="top"/>
    </xf>
    <xf numFmtId="4" fontId="3" fillId="2" borderId="7" applyNumberFormat="0" applyFont="0" applyFill="0" applyBorder="0" applyAlignment="0" applyProtection="0">
      <alignment horizontal="right" vertical="top"/>
    </xf>
    <xf numFmtId="4" fontId="3" fillId="2" borderId="8" applyNumberFormat="0" applyFont="0" applyFill="0" applyBorder="0" applyAlignment="0" applyProtection="0">
      <alignment horizontal="right" vertical="top"/>
    </xf>
    <xf numFmtId="4" fontId="3" fillId="2" borderId="13" applyNumberFormat="0" applyFont="0" applyFill="0" applyBorder="0" applyAlignment="0" applyProtection="0">
      <alignment horizontal="right" vertical="top"/>
    </xf>
    <xf numFmtId="4" fontId="3" fillId="2" borderId="14" applyNumberFormat="0" applyFont="0" applyFill="0" applyBorder="0" applyAlignment="0" applyProtection="0">
      <alignment horizontal="right" vertical="top"/>
    </xf>
    <xf numFmtId="4" fontId="3" fillId="2" borderId="0" applyNumberFormat="0" applyFont="0" applyFill="0" applyBorder="0" applyAlignment="0" applyProtection="0">
      <alignment horizontal="right" vertical="top"/>
    </xf>
    <xf numFmtId="4" fontId="4" fillId="2" borderId="11" applyNumberFormat="0" applyFont="0" applyFill="0" applyBorder="0" applyAlignment="0" applyProtection="0">
      <alignment horizontal="right" vertical="top"/>
    </xf>
    <xf numFmtId="4" fontId="3" fillId="2" borderId="10" applyNumberFormat="0" applyFont="0" applyFill="0" applyBorder="0" applyAlignment="0" applyProtection="0">
      <alignment horizontal="right" vertical="top"/>
    </xf>
    <xf numFmtId="170" fontId="3" fillId="2" borderId="0" applyNumberFormat="0" applyFont="0" applyFill="0" applyBorder="0" applyAlignment="0" applyProtection="0">
      <alignment horizontal="right" vertical="top"/>
    </xf>
    <xf numFmtId="170" fontId="4" fillId="2" borderId="11" applyNumberFormat="0" applyFont="0" applyFill="0" applyBorder="0" applyAlignment="0" applyProtection="0">
      <alignment horizontal="right" vertical="top"/>
    </xf>
    <xf numFmtId="170" fontId="3" fillId="2" borderId="10" applyNumberFormat="0" applyFont="0" applyFill="0" applyBorder="0" applyAlignment="0" applyProtection="0">
      <alignment horizontal="right" vertical="top"/>
    </xf>
    <xf numFmtId="0" fontId="4" fillId="2" borderId="7" applyNumberFormat="0" applyFont="0" applyFill="0" applyBorder="0" applyAlignment="0" applyProtection="0">
      <alignment vertical="top"/>
    </xf>
    <xf numFmtId="0" fontId="4" fillId="2" borderId="8" applyNumberFormat="0" applyFont="0" applyFill="0" applyBorder="0" applyAlignment="0" applyProtection="0">
      <alignment vertical="top"/>
    </xf>
    <xf numFmtId="0" fontId="4" fillId="2" borderId="10" applyNumberFormat="0" applyFont="0" applyFill="0" applyBorder="0" applyAlignment="0" applyProtection="0">
      <alignment vertical="top"/>
    </xf>
    <xf numFmtId="164" fontId="7" fillId="2" borderId="0" applyNumberFormat="0" applyFont="0" applyFill="0" applyBorder="0" applyAlignment="0" applyProtection="0">
      <alignment horizontal="right" vertical="top"/>
    </xf>
    <xf numFmtId="164" fontId="7" fillId="2" borderId="10" applyNumberFormat="0" applyFont="0" applyFill="0" applyBorder="0" applyAlignment="0" applyProtection="0">
      <alignment horizontal="right" vertical="top"/>
    </xf>
    <xf numFmtId="166" fontId="4" fillId="2" borderId="13" applyNumberFormat="0" applyFont="0" applyFill="0" applyBorder="0" applyAlignment="0" applyProtection="0">
      <alignment horizontal="right" vertical="top"/>
    </xf>
    <xf numFmtId="172" fontId="4" fillId="2" borderId="2" applyNumberFormat="0" applyFont="0" applyFill="0" applyBorder="0" applyAlignment="0" applyProtection="0">
      <alignment horizontal="right" vertical="top"/>
    </xf>
    <xf numFmtId="172" fontId="4" fillId="2" borderId="11" applyNumberFormat="0" applyFont="0" applyFill="0" applyBorder="0" applyAlignment="0" applyProtection="0">
      <alignment horizontal="right" vertical="top"/>
    </xf>
    <xf numFmtId="172" fontId="3" fillId="2" borderId="0" applyNumberFormat="0" applyFont="0" applyFill="0" applyBorder="0" applyAlignment="0" applyProtection="0">
      <alignment horizontal="right" vertical="top"/>
    </xf>
    <xf numFmtId="172" fontId="3" fillId="2" borderId="10" applyNumberFormat="0" applyFont="0" applyFill="0" applyBorder="0" applyAlignment="0" applyProtection="0">
      <alignment horizontal="right" vertical="top"/>
    </xf>
    <xf numFmtId="170" fontId="4" fillId="2" borderId="3" applyNumberFormat="0" applyFont="0" applyFill="0" applyBorder="0" applyAlignment="0" applyProtection="0">
      <alignment horizontal="right" vertical="top"/>
    </xf>
    <xf numFmtId="3" fontId="7" fillId="2" borderId="13" applyNumberFormat="0" applyFont="0" applyFill="0" applyBorder="0" applyAlignment="0" applyProtection="0">
      <alignment horizontal="right" vertical="top"/>
    </xf>
    <xf numFmtId="3" fontId="7" fillId="2" borderId="14">
      <alignment horizontal="right" vertical="top"/>
    </xf>
    <xf numFmtId="166" fontId="4" fillId="2" borderId="14" applyNumberFormat="0" applyFont="0" applyFill="0" applyBorder="0" applyAlignment="0" applyProtection="0">
      <alignment horizontal="right" vertical="top"/>
    </xf>
    <xf numFmtId="0" fontId="6" fillId="2" borderId="0" applyNumberFormat="0" applyFont="0" applyFill="0" applyBorder="0" applyAlignment="0" applyProtection="0">
      <alignment vertical="top"/>
    </xf>
    <xf numFmtId="0" fontId="6" fillId="2" borderId="10" applyNumberFormat="0" applyFont="0" applyFill="0" applyBorder="0" applyAlignment="0" applyProtection="0">
      <alignment vertical="top"/>
    </xf>
    <xf numFmtId="0" fontId="7" fillId="2" borderId="0" applyNumberFormat="0" applyFont="0" applyFill="0" applyBorder="0" applyAlignment="0" applyProtection="0">
      <alignment vertical="top"/>
    </xf>
    <xf numFmtId="0" fontId="7" fillId="2" borderId="10" applyNumberFormat="0" applyFont="0" applyFill="0" applyBorder="0" applyAlignment="0" applyProtection="0">
      <alignment vertical="top"/>
    </xf>
    <xf numFmtId="164" fontId="7" fillId="2" borderId="13" applyNumberFormat="0" applyFont="0" applyFill="0" applyBorder="0" applyAlignment="0" applyProtection="0">
      <alignment horizontal="right" vertical="top"/>
    </xf>
    <xf numFmtId="164" fontId="7" fillId="2" borderId="14" applyNumberFormat="0" applyFont="0" applyFill="0" applyBorder="0" applyAlignment="0" applyProtection="0">
      <alignment horizontal="right" vertical="top"/>
    </xf>
    <xf numFmtId="164" fontId="6" fillId="2" borderId="13" applyNumberFormat="0" applyFont="0" applyFill="0" applyBorder="0" applyAlignment="0" applyProtection="0">
      <alignment horizontal="right" vertical="top"/>
    </xf>
    <xf numFmtId="164" fontId="6" fillId="2" borderId="14">
      <alignment horizontal="right" vertical="top"/>
    </xf>
    <xf numFmtId="168" fontId="4" fillId="2" borderId="0" applyNumberFormat="0" applyFont="0" applyFill="0" applyBorder="0" applyAlignment="0" applyProtection="0">
      <alignment horizontal="right" vertical="top"/>
    </xf>
    <xf numFmtId="168" fontId="4" fillId="2" borderId="11">
      <alignment horizontal="right" vertical="top"/>
    </xf>
    <xf numFmtId="168" fontId="4" fillId="2" borderId="10">
      <alignment horizontal="right" vertical="top"/>
    </xf>
    <xf numFmtId="172" fontId="4" fillId="2" borderId="3" applyNumberFormat="0" applyFont="0" applyFill="0" applyBorder="0" applyAlignment="0" applyProtection="0">
      <alignment horizontal="right" vertical="top"/>
    </xf>
    <xf numFmtId="165" fontId="3" fillId="2" borderId="0" applyNumberFormat="0" applyFont="0" applyFill="0" applyBorder="0" applyAlignment="0" applyProtection="0">
      <alignment horizontal="right" vertical="top"/>
    </xf>
    <xf numFmtId="165" fontId="3" fillId="2" borderId="10" applyNumberFormat="0" applyFont="0" applyFill="0" applyBorder="0" applyAlignment="0" applyProtection="0">
      <alignment horizontal="right" vertical="top"/>
    </xf>
    <xf numFmtId="4" fontId="4" fillId="2" borderId="0" applyNumberFormat="0" applyFont="0" applyFill="0" applyBorder="0" applyAlignment="0" applyProtection="0">
      <alignment horizontal="right" vertical="top"/>
    </xf>
    <xf numFmtId="4" fontId="4" fillId="2" borderId="10" applyNumberFormat="0" applyFont="0" applyFill="0" applyBorder="0" applyAlignment="0" applyProtection="0">
      <alignment horizontal="right" vertical="top"/>
    </xf>
    <xf numFmtId="4" fontId="6" fillId="2" borderId="13" applyNumberFormat="0" applyFont="0" applyFill="0" applyBorder="0" applyAlignment="0" applyProtection="0">
      <alignment horizontal="right" vertical="top"/>
    </xf>
    <xf numFmtId="4" fontId="6" fillId="2" borderId="14">
      <alignment horizontal="right" vertical="top"/>
    </xf>
    <xf numFmtId="173" fontId="4" fillId="2" borderId="0" applyNumberFormat="0" applyFont="0" applyFill="0" applyBorder="0" applyAlignment="0" applyProtection="0">
      <alignment horizontal="right" vertical="top"/>
    </xf>
    <xf numFmtId="173" fontId="4" fillId="2" borderId="11" applyNumberFormat="0" applyFont="0" applyFill="0" applyBorder="0" applyAlignment="0" applyProtection="0">
      <alignment horizontal="right" vertical="top"/>
    </xf>
    <xf numFmtId="173" fontId="4" fillId="2" borderId="10" applyNumberFormat="0" applyFont="0" applyFill="0" applyBorder="0" applyAlignment="0" applyProtection="0">
      <alignment horizontal="right" vertical="top"/>
    </xf>
    <xf numFmtId="173" fontId="6" fillId="2" borderId="0" applyNumberFormat="0" applyFont="0" applyFill="0" applyBorder="0" applyAlignment="0" applyProtection="0">
      <alignment horizontal="right" vertical="top"/>
    </xf>
    <xf numFmtId="173" fontId="6" fillId="2" borderId="10" applyNumberFormat="0" applyFont="0" applyFill="0" applyBorder="0" applyAlignment="0" applyProtection="0">
      <alignment horizontal="right" vertical="top"/>
    </xf>
    <xf numFmtId="173" fontId="3" fillId="2" borderId="0" applyNumberFormat="0" applyFont="0" applyFill="0" applyBorder="0" applyAlignment="0" applyProtection="0">
      <alignment horizontal="right" vertical="top"/>
    </xf>
    <xf numFmtId="173" fontId="3" fillId="2" borderId="10" applyNumberFormat="0" applyFont="0" applyFill="0" applyBorder="0" applyAlignment="0" applyProtection="0">
      <alignment horizontal="right" vertical="top"/>
    </xf>
    <xf numFmtId="165" fontId="6" fillId="2" borderId="13" applyNumberFormat="0" applyFont="0" applyFill="0" applyBorder="0" applyAlignment="0" applyProtection="0">
      <alignment horizontal="right" vertical="top"/>
    </xf>
    <xf numFmtId="165" fontId="6" fillId="2" borderId="14">
      <alignment horizontal="right" vertical="top"/>
    </xf>
    <xf numFmtId="3" fontId="3" fillId="2" borderId="13" applyNumberFormat="0" applyFont="0" applyFill="0" applyBorder="0" applyAlignment="0" applyProtection="0">
      <alignment horizontal="right" vertical="top"/>
    </xf>
    <xf numFmtId="3" fontId="3" fillId="2" borderId="14">
      <alignment horizontal="right" vertical="top"/>
    </xf>
    <xf numFmtId="0" fontId="4" fillId="2" borderId="11" applyNumberFormat="0" applyFont="0" applyFill="0" applyBorder="0" applyAlignment="0" applyProtection="0">
      <alignment horizontal="left" vertical="top"/>
    </xf>
    <xf numFmtId="0" fontId="4" fillId="2" borderId="3" applyNumberFormat="0" applyFont="0" applyFill="0" applyBorder="0" applyAlignment="0" applyProtection="0">
      <alignment horizontal="left" vertical="top"/>
    </xf>
    <xf numFmtId="171" fontId="4" fillId="2" borderId="11">
      <alignment horizontal="right" vertical="top"/>
    </xf>
    <xf numFmtId="171" fontId="4" fillId="2" borderId="3">
      <alignment horizontal="right" vertical="top"/>
    </xf>
    <xf numFmtId="171" fontId="4" fillId="2" borderId="7">
      <alignment horizontal="right" vertical="top"/>
    </xf>
    <xf numFmtId="171" fontId="4" fillId="2" borderId="0" applyBorder="0">
      <alignment horizontal="right" vertical="top"/>
    </xf>
    <xf numFmtId="0" fontId="4" fillId="2" borderId="1">
      <alignment horizontal="left" vertical="top"/>
    </xf>
    <xf numFmtId="0" fontId="4" fillId="2" borderId="5" applyNumberFormat="0" applyFont="0" applyFill="0" applyBorder="0" applyAlignment="0" applyProtection="0">
      <alignment horizontal="left" vertical="top"/>
    </xf>
    <xf numFmtId="0" fontId="4" fillId="4" borderId="0" applyNumberFormat="0" applyFont="0" applyFill="0" applyBorder="0" applyAlignment="0" applyProtection="0">
      <alignment vertical="top"/>
    </xf>
    <xf numFmtId="0" fontId="7" fillId="4" borderId="0" applyNumberFormat="0" applyFont="0" applyFill="0" applyBorder="0" applyAlignment="0" applyProtection="0">
      <alignment vertical="top"/>
    </xf>
    <xf numFmtId="0" fontId="4" fillId="4" borderId="0" applyNumberFormat="0" applyFont="0" applyFill="0" applyBorder="0" applyAlignment="0" applyProtection="0">
      <alignment horizontal="right" vertical="top"/>
    </xf>
    <xf numFmtId="0" fontId="3" fillId="4" borderId="0" applyNumberFormat="0" applyFont="0" applyFill="0" applyBorder="0" applyAlignment="0" applyProtection="0">
      <alignment vertical="top"/>
    </xf>
    <xf numFmtId="0" fontId="7" fillId="2" borderId="5" applyNumberFormat="0" applyFont="0" applyFill="0" applyBorder="0" applyAlignment="0" applyProtection="0">
      <alignment vertical="top"/>
    </xf>
    <xf numFmtId="0" fontId="4" fillId="2" borderId="5" applyNumberFormat="0" applyFont="0" applyFill="0" applyBorder="0" applyAlignment="0" applyProtection="0">
      <alignment horizontal="right" vertical="top"/>
    </xf>
    <xf numFmtId="0" fontId="4" fillId="2" borderId="4" applyNumberFormat="0" applyFont="0" applyFill="0" applyBorder="0" applyAlignment="0" applyProtection="0">
      <alignment vertical="top"/>
    </xf>
    <xf numFmtId="172" fontId="4" fillId="2" borderId="5" applyNumberFormat="0" applyFont="0" applyFill="0" applyBorder="0" applyAlignment="0" applyProtection="0">
      <alignment horizontal="right" vertical="top"/>
    </xf>
    <xf numFmtId="172" fontId="4" fillId="2" borderId="1" applyNumberFormat="0" applyFont="0" applyFill="0" applyBorder="0" applyAlignment="0" applyProtection="0">
      <alignment horizontal="right" vertical="top"/>
    </xf>
    <xf numFmtId="172" fontId="6" fillId="2" borderId="13" applyNumberFormat="0" applyFont="0" applyFill="0" applyBorder="0" applyAlignment="0" applyProtection="0">
      <alignment horizontal="right" vertical="top"/>
    </xf>
    <xf numFmtId="167" fontId="4" fillId="3" borderId="0" applyNumberFormat="0" applyFont="0" applyFill="0" applyBorder="0" applyAlignment="0" applyProtection="0">
      <alignment horizontal="right" vertical="top"/>
      <protection locked="0"/>
    </xf>
    <xf numFmtId="167" fontId="4" fillId="2" borderId="5" applyNumberFormat="0" applyFont="0" applyFill="0" applyBorder="0" applyAlignment="0" applyProtection="0">
      <alignment horizontal="right" vertical="top"/>
    </xf>
    <xf numFmtId="167" fontId="4" fillId="2" borderId="1" applyNumberFormat="0" applyFont="0" applyFill="0" applyBorder="0" applyAlignment="0" applyProtection="0">
      <alignment horizontal="right" vertical="top"/>
    </xf>
    <xf numFmtId="3" fontId="4" fillId="2" borderId="5" applyNumberFormat="0" applyFont="0" applyFill="0" applyBorder="0" applyAlignment="0" applyProtection="0">
      <alignment horizontal="right" vertical="top"/>
    </xf>
    <xf numFmtId="3" fontId="4" fillId="2" borderId="1" applyNumberFormat="0" applyFont="0" applyFill="0" applyBorder="0" applyAlignment="0" applyProtection="0">
      <alignment horizontal="right" vertical="top"/>
    </xf>
    <xf numFmtId="3" fontId="6" fillId="2" borderId="13" applyNumberFormat="0" applyFont="0" applyFill="0" applyBorder="0" applyAlignment="0" applyProtection="0">
      <alignment horizontal="right" vertical="top"/>
    </xf>
    <xf numFmtId="4" fontId="7" fillId="2" borderId="0" applyNumberFormat="0" applyFont="0" applyFill="0" applyBorder="0" applyAlignment="0" applyProtection="0">
      <alignment horizontal="right" vertical="top"/>
    </xf>
    <xf numFmtId="4" fontId="4" fillId="2" borderId="1" applyNumberFormat="0" applyFont="0" applyFill="0" applyBorder="0" applyAlignment="0" applyProtection="0">
      <alignment horizontal="right" vertical="top"/>
    </xf>
    <xf numFmtId="173" fontId="4" fillId="2" borderId="7" applyNumberFormat="0" applyFont="0" applyFill="0" applyBorder="0" applyAlignment="0" applyProtection="0">
      <alignment horizontal="right" vertical="top"/>
    </xf>
    <xf numFmtId="173" fontId="4" fillId="2" borderId="2" applyNumberFormat="0" applyFont="0" applyFill="0" applyBorder="0" applyAlignment="0" applyProtection="0">
      <alignment horizontal="right" vertical="top"/>
    </xf>
    <xf numFmtId="173" fontId="7" fillId="2" borderId="0" applyNumberFormat="0" applyFont="0" applyFill="0" applyBorder="0" applyAlignment="0" applyProtection="0">
      <alignment horizontal="right" vertical="top"/>
    </xf>
    <xf numFmtId="173" fontId="4" fillId="2" borderId="5" applyNumberFormat="0" applyFont="0" applyFill="0" applyBorder="0" applyAlignment="0" applyProtection="0">
      <alignment horizontal="right" vertical="top"/>
    </xf>
    <xf numFmtId="173" fontId="4" fillId="2" borderId="1" applyNumberFormat="0" applyFont="0" applyFill="0" applyBorder="0" applyAlignment="0" applyProtection="0">
      <alignment horizontal="right" vertical="top"/>
    </xf>
    <xf numFmtId="173" fontId="6" fillId="2" borderId="13" applyNumberFormat="0" applyFont="0" applyFill="0" applyBorder="0" applyAlignment="0" applyProtection="0">
      <alignment horizontal="right" vertical="top"/>
    </xf>
    <xf numFmtId="173" fontId="4" fillId="2" borderId="3" applyNumberFormat="0" applyFont="0" applyFill="0" applyBorder="0" applyAlignment="0" applyProtection="0">
      <alignment horizontal="right" vertical="top"/>
    </xf>
    <xf numFmtId="171" fontId="4" fillId="2" borderId="1" applyNumberFormat="0" applyFont="0" applyFill="0" applyBorder="0" applyAlignment="0" applyProtection="0">
      <alignment horizontal="right" vertical="top"/>
    </xf>
    <xf numFmtId="166" fontId="4" fillId="2" borderId="1" applyNumberFormat="0" applyFont="0" applyFill="0" applyBorder="0" applyAlignment="0" applyProtection="0">
      <alignment horizontal="right" vertical="top"/>
    </xf>
    <xf numFmtId="4" fontId="4" fillId="2" borderId="13" applyNumberFormat="0" applyFont="0" applyFill="0" applyBorder="0" applyAlignment="0" applyProtection="0">
      <alignment horizontal="right" vertical="top"/>
    </xf>
    <xf numFmtId="173" fontId="4" fillId="2" borderId="13" applyNumberFormat="0" applyFont="0" applyFill="0" applyBorder="0" applyAlignment="0" applyProtection="0">
      <alignment horizontal="right" vertical="top"/>
    </xf>
    <xf numFmtId="171" fontId="4" fillId="2" borderId="8" applyNumberFormat="0" applyFont="0" applyFill="0" applyBorder="0" applyAlignment="0" applyProtection="0">
      <alignment horizontal="right" vertical="top"/>
    </xf>
    <xf numFmtId="171" fontId="4" fillId="2" borderId="14" applyNumberFormat="0" applyFont="0" applyFill="0" applyBorder="0" applyAlignment="0" applyProtection="0">
      <alignment horizontal="right" vertical="top"/>
    </xf>
    <xf numFmtId="169" fontId="4" fillId="2" borderId="8">
      <alignment horizontal="right" vertical="top"/>
    </xf>
    <xf numFmtId="169" fontId="4" fillId="2" borderId="10">
      <alignment horizontal="right" vertical="top"/>
    </xf>
    <xf numFmtId="169" fontId="4" fillId="2" borderId="15">
      <alignment horizontal="right" vertical="top"/>
    </xf>
    <xf numFmtId="170" fontId="4" fillId="2" borderId="5" applyNumberFormat="0" applyFont="0" applyFill="0" applyBorder="0" applyAlignment="0" applyProtection="0">
      <alignment horizontal="right" vertical="top"/>
    </xf>
    <xf numFmtId="170" fontId="4" fillId="2" borderId="1" applyNumberFormat="0" applyFont="0" applyFill="0" applyBorder="0" applyAlignment="0" applyProtection="0">
      <alignment horizontal="right" vertical="top"/>
    </xf>
    <xf numFmtId="166" fontId="4" fillId="2" borderId="15" applyNumberFormat="0" applyFont="0" applyFill="0" applyBorder="0" applyAlignment="0" applyProtection="0">
      <alignment horizontal="right" vertical="top"/>
    </xf>
    <xf numFmtId="0" fontId="4" fillId="2" borderId="16" applyNumberFormat="0" applyFont="0" applyFill="0" applyBorder="0" applyAlignment="0" applyProtection="0">
      <alignment horizontal="left" vertical="top"/>
    </xf>
    <xf numFmtId="171" fontId="3" fillId="3" borderId="16">
      <alignment vertical="top"/>
      <protection locked="0"/>
    </xf>
    <xf numFmtId="0" fontId="4" fillId="2" borderId="17" applyNumberFormat="0" applyFont="0" applyFill="0" applyBorder="0" applyAlignment="0" applyProtection="0">
      <alignment horizontal="left" vertical="top"/>
    </xf>
    <xf numFmtId="0" fontId="3" fillId="2" borderId="16" applyNumberFormat="0" applyFont="0" applyFill="0" applyBorder="0" applyAlignment="0" applyProtection="0">
      <alignment vertical="top"/>
    </xf>
    <xf numFmtId="0" fontId="3" fillId="3" borderId="16" applyNumberFormat="0" applyFont="0" applyFill="0" applyBorder="0" applyAlignment="0" applyProtection="0">
      <alignment vertical="top"/>
      <protection locked="0"/>
    </xf>
    <xf numFmtId="0" fontId="4" fillId="3" borderId="16" applyNumberFormat="0" applyFont="0" applyFill="0" applyBorder="0" applyAlignment="0" applyProtection="0">
      <alignment vertical="top"/>
      <protection locked="0"/>
    </xf>
    <xf numFmtId="0" fontId="6" fillId="3" borderId="16" applyNumberFormat="0" applyFont="0" applyFill="0" applyBorder="0" applyAlignment="0" applyProtection="0">
      <alignment vertical="top"/>
      <protection locked="0"/>
    </xf>
    <xf numFmtId="0" fontId="7" fillId="3" borderId="16" applyNumberFormat="0" applyFont="0" applyFill="0" applyBorder="0" applyAlignment="0" applyProtection="0">
      <alignment vertical="top"/>
      <protection locked="0"/>
    </xf>
  </cellStyleXfs>
  <cellXfs count="194">
    <xf numFmtId="0" fontId="0" fillId="0" borderId="0" xfId="0">
      <alignment vertical="center"/>
    </xf>
    <xf numFmtId="0" fontId="3" fillId="2" borderId="0" xfId="2">
      <alignment vertical="top" shrinkToFit="1"/>
    </xf>
    <xf numFmtId="0" fontId="5" fillId="2" borderId="0" xfId="9">
      <alignment vertical="top" shrinkToFit="1"/>
    </xf>
    <xf numFmtId="0" fontId="4" fillId="2" borderId="0" xfId="28">
      <alignment vertical="top" shrinkToFit="1"/>
    </xf>
    <xf numFmtId="14" fontId="0" fillId="0" borderId="0" xfId="0" applyNumberFormat="1">
      <alignment vertical="center"/>
    </xf>
    <xf numFmtId="0" fontId="4" fillId="2" borderId="1" xfId="3">
      <alignment vertical="top" shrinkToFit="1"/>
    </xf>
    <xf numFmtId="0" fontId="4" fillId="3" borderId="1" xfId="4">
      <alignment horizontal="left" vertical="top" shrinkToFit="1"/>
      <protection locked="0"/>
    </xf>
    <xf numFmtId="0" fontId="4" fillId="2" borderId="2" xfId="5">
      <alignment vertical="top" shrinkToFit="1"/>
    </xf>
    <xf numFmtId="0" fontId="4" fillId="2" borderId="2" xfId="6">
      <alignment horizontal="left" vertical="top" shrinkToFit="1"/>
    </xf>
    <xf numFmtId="0" fontId="4" fillId="2" borderId="3" xfId="7">
      <alignment vertical="top" shrinkToFit="1"/>
    </xf>
    <xf numFmtId="0" fontId="4" fillId="2" borderId="3" xfId="8">
      <alignment horizontal="left" vertical="top" shrinkToFit="1"/>
    </xf>
    <xf numFmtId="0" fontId="4" fillId="2" borderId="4" xfId="10">
      <alignment horizontal="center" vertical="top" shrinkToFit="1"/>
    </xf>
    <xf numFmtId="0" fontId="4" fillId="2" borderId="5" xfId="11">
      <alignment horizontal="center" vertical="top" shrinkToFit="1"/>
    </xf>
    <xf numFmtId="0" fontId="4" fillId="2" borderId="1" xfId="12">
      <alignment horizontal="center" vertical="top" shrinkToFit="1"/>
    </xf>
    <xf numFmtId="0" fontId="4" fillId="2" borderId="6" xfId="13">
      <alignment vertical="top" shrinkToFit="1"/>
    </xf>
    <xf numFmtId="0" fontId="6" fillId="2" borderId="7" xfId="14">
      <alignment vertical="top" shrinkToFit="1"/>
    </xf>
    <xf numFmtId="0" fontId="7" fillId="2" borderId="8" xfId="15">
      <alignment vertical="top" shrinkToFit="1"/>
    </xf>
    <xf numFmtId="164" fontId="3" fillId="3" borderId="7" xfId="16">
      <alignment horizontal="right" vertical="top" shrinkToFit="1"/>
      <protection locked="0"/>
    </xf>
    <xf numFmtId="164" fontId="4" fillId="2" borderId="2" xfId="17">
      <alignment horizontal="right" vertical="top" shrinkToFit="1"/>
    </xf>
    <xf numFmtId="0" fontId="4" fillId="2" borderId="9" xfId="18">
      <alignment vertical="top" shrinkToFit="1"/>
    </xf>
    <xf numFmtId="0" fontId="6" fillId="2" borderId="0" xfId="19">
      <alignment vertical="top" shrinkToFit="1"/>
    </xf>
    <xf numFmtId="0" fontId="7" fillId="2" borderId="10" xfId="20">
      <alignment vertical="top" shrinkToFit="1"/>
    </xf>
    <xf numFmtId="164" fontId="3" fillId="3" borderId="0" xfId="21">
      <alignment horizontal="right" vertical="top" shrinkToFit="1"/>
      <protection locked="0"/>
    </xf>
    <xf numFmtId="164" fontId="4" fillId="2" borderId="11" xfId="22">
      <alignment horizontal="right" vertical="top" shrinkToFit="1"/>
    </xf>
    <xf numFmtId="0" fontId="4" fillId="2" borderId="12" xfId="23">
      <alignment vertical="top" shrinkToFit="1"/>
    </xf>
    <xf numFmtId="0" fontId="6" fillId="2" borderId="13" xfId="24">
      <alignment vertical="top" shrinkToFit="1"/>
    </xf>
    <xf numFmtId="0" fontId="7" fillId="2" borderId="14" xfId="25">
      <alignment vertical="top" shrinkToFit="1"/>
    </xf>
    <xf numFmtId="164" fontId="3" fillId="3" borderId="13" xfId="26">
      <alignment horizontal="right" vertical="top" shrinkToFit="1"/>
      <protection locked="0"/>
    </xf>
    <xf numFmtId="164" fontId="4" fillId="2" borderId="3" xfId="27">
      <alignment horizontal="right" vertical="top" shrinkToFit="1"/>
    </xf>
    <xf numFmtId="0" fontId="4" fillId="2" borderId="2" xfId="30">
      <alignment vertical="top"/>
    </xf>
    <xf numFmtId="0" fontId="4" fillId="2" borderId="2" xfId="31">
      <alignment horizontal="left" vertical="top"/>
    </xf>
    <xf numFmtId="0" fontId="6" fillId="2" borderId="11" xfId="32">
      <alignment vertical="top"/>
    </xf>
    <xf numFmtId="0" fontId="6" fillId="3" borderId="11" xfId="33">
      <alignment horizontal="left" vertical="top"/>
      <protection locked="0"/>
    </xf>
    <xf numFmtId="0" fontId="6" fillId="2" borderId="3" xfId="34">
      <alignment vertical="top"/>
    </xf>
    <xf numFmtId="0" fontId="6" fillId="3" borderId="3" xfId="35">
      <alignment horizontal="left" vertical="top"/>
      <protection locked="0"/>
    </xf>
    <xf numFmtId="3" fontId="4" fillId="2" borderId="7" xfId="36">
      <alignment horizontal="right" vertical="top" shrinkToFit="1"/>
    </xf>
    <xf numFmtId="3" fontId="4" fillId="2" borderId="2" xfId="37">
      <alignment horizontal="right" vertical="top" shrinkToFit="1"/>
    </xf>
    <xf numFmtId="0" fontId="6" fillId="2" borderId="11" xfId="38">
      <alignment vertical="top" shrinkToFit="1"/>
    </xf>
    <xf numFmtId="3" fontId="6" fillId="3" borderId="0" xfId="39">
      <alignment horizontal="right" vertical="top" shrinkToFit="1"/>
      <protection locked="0"/>
    </xf>
    <xf numFmtId="3" fontId="6" fillId="2" borderId="11" xfId="40">
      <alignment horizontal="right" vertical="top" shrinkToFit="1"/>
    </xf>
    <xf numFmtId="0" fontId="6" fillId="2" borderId="3" xfId="41">
      <alignment vertical="top" shrinkToFit="1"/>
    </xf>
    <xf numFmtId="3" fontId="6" fillId="3" borderId="13" xfId="42">
      <alignment horizontal="right" vertical="top" shrinkToFit="1"/>
      <protection locked="0"/>
    </xf>
    <xf numFmtId="3" fontId="6" fillId="2" borderId="3" xfId="43">
      <alignment horizontal="right" vertical="top" shrinkToFit="1"/>
    </xf>
    <xf numFmtId="166" fontId="4" fillId="2" borderId="2" xfId="46">
      <alignment horizontal="right" vertical="top" shrinkToFit="1"/>
    </xf>
    <xf numFmtId="3" fontId="6" fillId="3" borderId="11" xfId="44">
      <alignment horizontal="right" vertical="top" shrinkToFit="1"/>
      <protection locked="0"/>
    </xf>
    <xf numFmtId="166" fontId="4" fillId="3" borderId="11" xfId="47">
      <alignment horizontal="right" vertical="top" shrinkToFit="1"/>
      <protection locked="0"/>
    </xf>
    <xf numFmtId="3" fontId="6" fillId="3" borderId="3" xfId="45">
      <alignment horizontal="right" vertical="top" shrinkToFit="1"/>
      <protection locked="0"/>
    </xf>
    <xf numFmtId="166" fontId="4" fillId="3" borderId="3" xfId="48">
      <alignment horizontal="right" vertical="top" shrinkToFit="1"/>
      <protection locked="0"/>
    </xf>
    <xf numFmtId="4" fontId="4" fillId="2" borderId="7" xfId="49">
      <alignment horizontal="right" vertical="top" shrinkToFit="1"/>
    </xf>
    <xf numFmtId="4" fontId="4" fillId="2" borderId="2" xfId="50">
      <alignment horizontal="right" vertical="top" shrinkToFit="1"/>
    </xf>
    <xf numFmtId="4" fontId="6" fillId="3" borderId="0" xfId="51">
      <alignment horizontal="right" vertical="top" shrinkToFit="1"/>
      <protection locked="0"/>
    </xf>
    <xf numFmtId="4" fontId="6" fillId="2" borderId="11" xfId="52">
      <alignment horizontal="right" vertical="top" shrinkToFit="1"/>
    </xf>
    <xf numFmtId="4" fontId="6" fillId="3" borderId="13" xfId="53">
      <alignment horizontal="right" vertical="top" shrinkToFit="1"/>
      <protection locked="0"/>
    </xf>
    <xf numFmtId="4" fontId="6" fillId="2" borderId="3" xfId="54">
      <alignment horizontal="right" vertical="top" shrinkToFit="1"/>
    </xf>
    <xf numFmtId="0" fontId="4" fillId="2" borderId="15" xfId="55">
      <alignment horizontal="center" vertical="top" shrinkToFit="1"/>
    </xf>
    <xf numFmtId="0" fontId="3" fillId="3" borderId="7" xfId="56">
      <alignment horizontal="center" vertical="top" shrinkToFit="1"/>
      <protection locked="0"/>
    </xf>
    <xf numFmtId="0" fontId="3" fillId="3" borderId="8" xfId="57">
      <alignment horizontal="center" vertical="top" shrinkToFit="1"/>
      <protection locked="0"/>
    </xf>
    <xf numFmtId="167" fontId="3" fillId="3" borderId="0" xfId="58">
      <alignment horizontal="right" vertical="top" shrinkToFit="1"/>
      <protection locked="0"/>
    </xf>
    <xf numFmtId="167" fontId="3" fillId="3" borderId="10" xfId="59">
      <alignment horizontal="right" vertical="top" shrinkToFit="1"/>
      <protection locked="0"/>
    </xf>
    <xf numFmtId="167" fontId="3" fillId="2" borderId="0" xfId="60">
      <alignment horizontal="right" vertical="top" shrinkToFit="1"/>
    </xf>
    <xf numFmtId="167" fontId="3" fillId="2" borderId="10" xfId="61">
      <alignment horizontal="right" vertical="top" shrinkToFit="1"/>
    </xf>
    <xf numFmtId="165" fontId="3" fillId="3" borderId="0" xfId="62">
      <alignment horizontal="right" vertical="top" shrinkToFit="1"/>
      <protection locked="0"/>
    </xf>
    <xf numFmtId="165" fontId="3" fillId="3" borderId="10" xfId="63">
      <alignment horizontal="right" vertical="top" shrinkToFit="1"/>
      <protection locked="0"/>
    </xf>
    <xf numFmtId="165" fontId="3" fillId="2" borderId="0" xfId="64">
      <alignment horizontal="right" vertical="top" shrinkToFit="1"/>
    </xf>
    <xf numFmtId="165" fontId="3" fillId="2" borderId="10" xfId="65">
      <alignment horizontal="right" vertical="top" shrinkToFit="1"/>
    </xf>
    <xf numFmtId="0" fontId="3" fillId="3" borderId="0" xfId="66">
      <alignment horizontal="center" vertical="top" shrinkToFit="1"/>
      <protection locked="0"/>
    </xf>
    <xf numFmtId="0" fontId="3" fillId="3" borderId="10" xfId="67">
      <alignment horizontal="center" vertical="top" shrinkToFit="1"/>
      <protection locked="0"/>
    </xf>
    <xf numFmtId="165" fontId="3" fillId="2" borderId="13" xfId="68">
      <alignment horizontal="right" vertical="top" shrinkToFit="1"/>
    </xf>
    <xf numFmtId="165" fontId="3" fillId="2" borderId="14" xfId="69">
      <alignment horizontal="right" vertical="top" shrinkToFit="1"/>
    </xf>
    <xf numFmtId="0" fontId="4" fillId="2" borderId="1" xfId="70">
      <alignment horizontal="left" vertical="top" shrinkToFit="1"/>
    </xf>
    <xf numFmtId="164" fontId="4" fillId="2" borderId="7" xfId="71">
      <alignment horizontal="right" vertical="top" shrinkToFit="1"/>
    </xf>
    <xf numFmtId="164" fontId="6" fillId="2" borderId="0" xfId="72">
      <alignment horizontal="right" vertical="top" shrinkToFit="1"/>
    </xf>
    <xf numFmtId="164" fontId="6" fillId="2" borderId="11" xfId="73">
      <alignment horizontal="right" vertical="top" shrinkToFit="1"/>
    </xf>
    <xf numFmtId="164" fontId="4" fillId="2" borderId="13" xfId="74">
      <alignment horizontal="right" vertical="top" shrinkToFit="1"/>
    </xf>
    <xf numFmtId="0" fontId="7" fillId="2" borderId="11" xfId="75">
      <alignment vertical="top" shrinkToFit="1"/>
    </xf>
    <xf numFmtId="164" fontId="3" fillId="2" borderId="0" xfId="76">
      <alignment horizontal="right" vertical="top" shrinkToFit="1"/>
    </xf>
    <xf numFmtId="3" fontId="6" fillId="2" borderId="0" xfId="77">
      <alignment horizontal="right" vertical="top" shrinkToFit="1"/>
    </xf>
    <xf numFmtId="3" fontId="6" fillId="2" borderId="13" xfId="78">
      <alignment horizontal="right" vertical="top" shrinkToFit="1"/>
    </xf>
    <xf numFmtId="164" fontId="7" fillId="2" borderId="0" xfId="79">
      <alignment horizontal="right" vertical="top" shrinkToFit="1"/>
    </xf>
    <xf numFmtId="164" fontId="7" fillId="2" borderId="11" xfId="80">
      <alignment horizontal="right" vertical="top" shrinkToFit="1"/>
    </xf>
    <xf numFmtId="0" fontId="4" fillId="2" borderId="11" xfId="81">
      <alignment vertical="top" shrinkToFit="1"/>
    </xf>
    <xf numFmtId="164" fontId="4" fillId="2" borderId="0" xfId="82">
      <alignment horizontal="right" vertical="top" shrinkToFit="1"/>
    </xf>
    <xf numFmtId="164" fontId="6" fillId="2" borderId="13" xfId="83">
      <alignment horizontal="right" vertical="top" shrinkToFit="1"/>
    </xf>
    <xf numFmtId="164" fontId="6" fillId="2" borderId="3" xfId="84">
      <alignment horizontal="right" vertical="top" shrinkToFit="1"/>
    </xf>
    <xf numFmtId="4" fontId="6" fillId="2" borderId="0" xfId="85">
      <alignment horizontal="right" vertical="top" shrinkToFit="1"/>
    </xf>
    <xf numFmtId="4" fontId="4" fillId="2" borderId="13" xfId="86">
      <alignment horizontal="right" vertical="top" shrinkToFit="1"/>
    </xf>
    <xf numFmtId="4" fontId="4" fillId="2" borderId="3" xfId="87">
      <alignment horizontal="right" vertical="top" shrinkToFit="1"/>
    </xf>
    <xf numFmtId="0" fontId="4" fillId="2" borderId="7" xfId="88">
      <alignment vertical="top" shrinkToFit="1"/>
    </xf>
    <xf numFmtId="0" fontId="4" fillId="2" borderId="8" xfId="89">
      <alignment vertical="top" shrinkToFit="1"/>
    </xf>
    <xf numFmtId="0" fontId="6" fillId="2" borderId="10" xfId="90">
      <alignment vertical="top" shrinkToFit="1"/>
    </xf>
    <xf numFmtId="0" fontId="7" fillId="2" borderId="0" xfId="91">
      <alignment horizontal="center" vertical="top" shrinkToFit="1"/>
    </xf>
    <xf numFmtId="0" fontId="7" fillId="2" borderId="10" xfId="92">
      <alignment horizontal="center" vertical="top" shrinkToFit="1"/>
    </xf>
    <xf numFmtId="165" fontId="7" fillId="2" borderId="0" xfId="93">
      <alignment horizontal="right" vertical="top" shrinkToFit="1"/>
    </xf>
    <xf numFmtId="165" fontId="7" fillId="2" borderId="10" xfId="94">
      <alignment horizontal="right" vertical="top" shrinkToFit="1"/>
    </xf>
    <xf numFmtId="0" fontId="4" fillId="2" borderId="10" xfId="95">
      <alignment vertical="top" shrinkToFit="1"/>
    </xf>
    <xf numFmtId="0" fontId="7" fillId="2" borderId="3" xfId="96">
      <alignment vertical="top" shrinkToFit="1"/>
    </xf>
    <xf numFmtId="165" fontId="7" fillId="2" borderId="13" xfId="97">
      <alignment horizontal="right" vertical="top" shrinkToFit="1"/>
    </xf>
    <xf numFmtId="165" fontId="7" fillId="2" borderId="14" xfId="98">
      <alignment horizontal="right" vertical="top" shrinkToFit="1"/>
    </xf>
    <xf numFmtId="3" fontId="4" fillId="2" borderId="11" xfId="99">
      <alignment horizontal="right" vertical="top" shrinkToFit="1"/>
    </xf>
    <xf numFmtId="3" fontId="4" fillId="2" borderId="3" xfId="100">
      <alignment horizontal="right" vertical="top" shrinkToFit="1"/>
    </xf>
    <xf numFmtId="4" fontId="3" fillId="2" borderId="0" xfId="101">
      <alignment horizontal="right" vertical="top" shrinkToFit="1"/>
    </xf>
    <xf numFmtId="4" fontId="4" fillId="2" borderId="11" xfId="102">
      <alignment horizontal="right" vertical="top" shrinkToFit="1"/>
    </xf>
    <xf numFmtId="165" fontId="4" fillId="2" borderId="7" xfId="103">
      <alignment horizontal="right" vertical="top" shrinkToFit="1"/>
    </xf>
    <xf numFmtId="165" fontId="4" fillId="2" borderId="2" xfId="104">
      <alignment horizontal="right" vertical="top" shrinkToFit="1"/>
    </xf>
    <xf numFmtId="165" fontId="6" fillId="2" borderId="0" xfId="105">
      <alignment horizontal="right" vertical="top" shrinkToFit="1"/>
    </xf>
    <xf numFmtId="165" fontId="6" fillId="2" borderId="11" xfId="106">
      <alignment horizontal="right" vertical="top" shrinkToFit="1"/>
    </xf>
    <xf numFmtId="165" fontId="4" fillId="2" borderId="0" xfId="107">
      <alignment horizontal="right" vertical="top" shrinkToFit="1"/>
    </xf>
    <xf numFmtId="165" fontId="4" fillId="2" borderId="11" xfId="108">
      <alignment horizontal="right" vertical="top" shrinkToFit="1"/>
    </xf>
    <xf numFmtId="0" fontId="4" fillId="2" borderId="5" xfId="109">
      <alignment vertical="top" shrinkToFit="1"/>
    </xf>
    <xf numFmtId="167" fontId="4" fillId="2" borderId="0" xfId="110">
      <alignment horizontal="right" vertical="top" shrinkToFit="1"/>
    </xf>
    <xf numFmtId="167" fontId="4" fillId="2" borderId="11" xfId="111">
      <alignment horizontal="right" vertical="top" shrinkToFit="1"/>
    </xf>
    <xf numFmtId="167" fontId="6" fillId="2" borderId="0" xfId="112">
      <alignment horizontal="right" vertical="top" shrinkToFit="1"/>
    </xf>
    <xf numFmtId="167" fontId="6" fillId="2" borderId="11" xfId="113">
      <alignment horizontal="right" vertical="top" shrinkToFit="1"/>
    </xf>
    <xf numFmtId="167" fontId="4" fillId="2" borderId="13" xfId="114">
      <alignment horizontal="right" vertical="top" shrinkToFit="1"/>
    </xf>
    <xf numFmtId="167" fontId="4" fillId="2" borderId="3" xfId="115">
      <alignment horizontal="right" vertical="top" shrinkToFit="1"/>
    </xf>
    <xf numFmtId="4" fontId="6" fillId="2" borderId="13" xfId="116">
      <alignment horizontal="right" vertical="top" shrinkToFit="1"/>
    </xf>
    <xf numFmtId="4" fontId="4" fillId="2" borderId="0" xfId="117">
      <alignment horizontal="right" vertical="top" shrinkToFit="1"/>
    </xf>
    <xf numFmtId="0" fontId="4" fillId="2" borderId="5" xfId="118">
      <alignment horizontal="left" vertical="top" shrinkToFit="1"/>
    </xf>
    <xf numFmtId="0" fontId="4" fillId="4" borderId="0" xfId="119">
      <alignment vertical="top" shrinkToFit="1"/>
    </xf>
    <xf numFmtId="0" fontId="7" fillId="4" borderId="0" xfId="120">
      <alignment vertical="top" shrinkToFit="1"/>
    </xf>
    <xf numFmtId="0" fontId="4" fillId="4" borderId="0" xfId="121">
      <alignment horizontal="right" vertical="top" shrinkToFit="1"/>
    </xf>
    <xf numFmtId="0" fontId="3" fillId="4" borderId="0" xfId="122">
      <alignment vertical="top" shrinkToFit="1"/>
    </xf>
    <xf numFmtId="0" fontId="7" fillId="2" borderId="5" xfId="123">
      <alignment vertical="top" shrinkToFit="1"/>
    </xf>
    <xf numFmtId="0" fontId="4" fillId="2" borderId="5" xfId="124">
      <alignment horizontal="right" vertical="top" shrinkToFit="1"/>
    </xf>
    <xf numFmtId="0" fontId="3" fillId="2" borderId="5" xfId="125">
      <alignment vertical="top" shrinkToFit="1"/>
    </xf>
    <xf numFmtId="165" fontId="4" fillId="2" borderId="3" xfId="126">
      <alignment horizontal="right" vertical="top" shrinkToFit="1"/>
    </xf>
    <xf numFmtId="14" fontId="4" fillId="2" borderId="5" xfId="127">
      <alignment horizontal="right" vertical="top" shrinkToFit="1"/>
    </xf>
    <xf numFmtId="14" fontId="4" fillId="2" borderId="1" xfId="128">
      <alignment horizontal="right" vertical="top" shrinkToFit="1"/>
    </xf>
    <xf numFmtId="164" fontId="4" fillId="2" borderId="5" xfId="129">
      <alignment horizontal="right" vertical="top" shrinkToFit="1"/>
    </xf>
    <xf numFmtId="164" fontId="4" fillId="2" borderId="1" xfId="130">
      <alignment horizontal="right" vertical="top" shrinkToFit="1"/>
    </xf>
    <xf numFmtId="168" fontId="4" fillId="2" borderId="5" xfId="131">
      <alignment horizontal="right" vertical="top" shrinkToFit="1"/>
    </xf>
    <xf numFmtId="168" fontId="4" fillId="2" borderId="1" xfId="132">
      <alignment horizontal="right" vertical="top" shrinkToFit="1"/>
    </xf>
    <xf numFmtId="169" fontId="4" fillId="2" borderId="8" xfId="133">
      <alignment horizontal="right" vertical="top" shrinkToFit="1"/>
    </xf>
    <xf numFmtId="169" fontId="4" fillId="2" borderId="14" xfId="134">
      <alignment horizontal="right" vertical="top" shrinkToFit="1"/>
    </xf>
    <xf numFmtId="167" fontId="4" fillId="2" borderId="7" xfId="135">
      <alignment horizontal="right" vertical="top" shrinkToFit="1"/>
    </xf>
    <xf numFmtId="167" fontId="4" fillId="2" borderId="2" xfId="136">
      <alignment horizontal="right" vertical="top" shrinkToFit="1"/>
    </xf>
    <xf numFmtId="167" fontId="4" fillId="2" borderId="5" xfId="137">
      <alignment horizontal="right" vertical="top" shrinkToFit="1"/>
    </xf>
    <xf numFmtId="167" fontId="4" fillId="2" borderId="1" xfId="138">
      <alignment horizontal="right" vertical="top" shrinkToFit="1"/>
    </xf>
    <xf numFmtId="0" fontId="4" fillId="2" borderId="7" xfId="139">
      <alignment horizontal="left" vertical="top" shrinkToFit="1"/>
    </xf>
    <xf numFmtId="0" fontId="6" fillId="2" borderId="0" xfId="140">
      <alignment horizontal="left" vertical="top" shrinkToFit="1"/>
    </xf>
    <xf numFmtId="0" fontId="6" fillId="2" borderId="11" xfId="141">
      <alignment horizontal="left" vertical="top" shrinkToFit="1"/>
    </xf>
    <xf numFmtId="0" fontId="4" fillId="2" borderId="0" xfId="142">
      <alignment horizontal="left" vertical="top" shrinkToFit="1"/>
    </xf>
    <xf numFmtId="0" fontId="4" fillId="2" borderId="11" xfId="143">
      <alignment horizontal="left" vertical="top" shrinkToFit="1"/>
    </xf>
    <xf numFmtId="0" fontId="4" fillId="2" borderId="8" xfId="144">
      <alignment horizontal="left" vertical="top" shrinkToFit="1"/>
    </xf>
    <xf numFmtId="0" fontId="4" fillId="2" borderId="14" xfId="145">
      <alignment horizontal="left" vertical="top" shrinkToFit="1"/>
    </xf>
    <xf numFmtId="165" fontId="4" fillId="2" borderId="8" xfId="146">
      <alignment horizontal="right" vertical="top" shrinkToFit="1"/>
    </xf>
    <xf numFmtId="165" fontId="6" fillId="2" borderId="10" xfId="147">
      <alignment horizontal="right" vertical="top" shrinkToFit="1"/>
    </xf>
    <xf numFmtId="165" fontId="4" fillId="2" borderId="10" xfId="148">
      <alignment horizontal="right" vertical="top" shrinkToFit="1"/>
    </xf>
    <xf numFmtId="165" fontId="6" fillId="2" borderId="13" xfId="149">
      <alignment horizontal="right" vertical="top" shrinkToFit="1"/>
    </xf>
    <xf numFmtId="165" fontId="6" fillId="2" borderId="14" xfId="150">
      <alignment horizontal="right" vertical="top" shrinkToFit="1"/>
    </xf>
    <xf numFmtId="0" fontId="4" fillId="2" borderId="16" xfId="151">
      <alignment horizontal="left" vertical="top" shrinkToFit="1"/>
    </xf>
    <xf numFmtId="14" fontId="3" fillId="3" borderId="16" xfId="152">
      <alignment vertical="top" shrinkToFit="1"/>
      <protection locked="0"/>
    </xf>
    <xf numFmtId="0" fontId="4" fillId="2" borderId="17" xfId="153">
      <alignment horizontal="left" vertical="top" shrinkToFit="1"/>
    </xf>
    <xf numFmtId="0" fontId="3" fillId="3" borderId="16" xfId="155">
      <alignment vertical="top" shrinkToFit="1"/>
      <protection locked="0"/>
    </xf>
    <xf numFmtId="0" fontId="3" fillId="2" borderId="16" xfId="154">
      <alignment vertical="top" shrinkToFit="1"/>
    </xf>
    <xf numFmtId="0" fontId="4" fillId="3" borderId="16" xfId="156">
      <alignment vertical="top" shrinkToFit="1"/>
      <protection locked="0"/>
    </xf>
    <xf numFmtId="0" fontId="6" fillId="3" borderId="16" xfId="157">
      <alignment vertical="top" shrinkToFit="1"/>
      <protection locked="0"/>
    </xf>
    <xf numFmtId="0" fontId="7" fillId="3" borderId="16" xfId="158">
      <alignment vertical="top" shrinkToFit="1"/>
      <protection locked="0"/>
    </xf>
    <xf numFmtId="164" fontId="0" fillId="0" borderId="0" xfId="0" applyNumberFormat="1">
      <alignment vertical="center"/>
    </xf>
    <xf numFmtId="0" fontId="4" fillId="2" borderId="17" xfId="153" applyAlignment="1">
      <alignment horizontal="left" vertical="top" wrapText="1" shrinkToFit="1"/>
    </xf>
    <xf numFmtId="0" fontId="3" fillId="3" borderId="16" xfId="155" applyAlignment="1">
      <alignment vertical="top" wrapText="1" shrinkToFit="1"/>
      <protection locked="0"/>
    </xf>
    <xf numFmtId="0" fontId="0" fillId="0" borderId="0" xfId="0" applyAlignment="1">
      <alignment vertical="center" wrapText="1"/>
    </xf>
    <xf numFmtId="0" fontId="9" fillId="0" borderId="18" xfId="0" applyFont="1" applyBorder="1" applyAlignment="1">
      <alignment horizontal="left" vertical="center" wrapText="1" indent="4"/>
    </xf>
    <xf numFmtId="0" fontId="0" fillId="0" borderId="18" xfId="0" applyBorder="1">
      <alignment vertical="center"/>
    </xf>
    <xf numFmtId="0" fontId="10" fillId="0" borderId="19" xfId="0" applyFont="1" applyBorder="1" applyAlignment="1">
      <alignment horizontal="center" vertical="center" wrapText="1"/>
    </xf>
    <xf numFmtId="0" fontId="0" fillId="0" borderId="19" xfId="0" applyBorder="1">
      <alignment vertical="center"/>
    </xf>
    <xf numFmtId="0" fontId="0" fillId="0" borderId="19" xfId="0" applyBorder="1" applyAlignment="1">
      <alignment vertical="center" wrapText="1"/>
    </xf>
    <xf numFmtId="0" fontId="11" fillId="0" borderId="18" xfId="0" applyFont="1" applyBorder="1" applyAlignment="1">
      <alignment vertical="center" wrapText="1"/>
    </xf>
    <xf numFmtId="0" fontId="12" fillId="0" borderId="18" xfId="0" applyFont="1" applyBorder="1" applyAlignment="1">
      <alignment vertical="center" wrapText="1"/>
    </xf>
    <xf numFmtId="0" fontId="0" fillId="0" borderId="19" xfId="0" applyFont="1" applyBorder="1" applyAlignment="1">
      <alignment vertical="center" wrapText="1"/>
    </xf>
    <xf numFmtId="0" fontId="15" fillId="0" borderId="18" xfId="159" applyBorder="1" applyAlignment="1" applyProtection="1">
      <alignment vertical="center" wrapText="1"/>
    </xf>
    <xf numFmtId="0" fontId="16" fillId="0" borderId="19" xfId="0" applyFont="1" applyBorder="1" applyAlignment="1">
      <alignment vertical="center" wrapText="1"/>
    </xf>
    <xf numFmtId="0" fontId="14" fillId="0" borderId="19" xfId="0" applyFont="1" applyBorder="1" applyAlignment="1">
      <alignment vertical="center" wrapText="1"/>
    </xf>
    <xf numFmtId="0" fontId="0" fillId="0" borderId="19" xfId="0" applyBorder="1" applyAlignment="1">
      <alignment horizontal="left" vertical="center" wrapText="1" indent="1"/>
    </xf>
    <xf numFmtId="0" fontId="0" fillId="0" borderId="19" xfId="0" applyBorder="1" applyAlignment="1">
      <alignment horizontal="left" vertical="center" wrapText="1" indent="2"/>
    </xf>
    <xf numFmtId="0" fontId="15" fillId="0" borderId="19" xfId="159" applyBorder="1" applyAlignment="1" applyProtection="1">
      <alignment horizontal="left" vertical="center" wrapText="1" indent="1"/>
    </xf>
    <xf numFmtId="0" fontId="1" fillId="0" borderId="18" xfId="160" applyFont="1" applyBorder="1" applyAlignment="1">
      <alignment horizontal="left" vertical="center" wrapText="1" indent="1"/>
    </xf>
    <xf numFmtId="0" fontId="0" fillId="0" borderId="0" xfId="0" applyBorder="1" applyAlignment="1">
      <alignment vertical="center" wrapText="1"/>
    </xf>
    <xf numFmtId="0" fontId="1" fillId="0" borderId="18" xfId="160" applyNumberFormat="1" applyFont="1" applyBorder="1" applyAlignment="1">
      <alignment vertical="center" wrapText="1"/>
    </xf>
    <xf numFmtId="0" fontId="1" fillId="0" borderId="18" xfId="160" applyFont="1" applyBorder="1" applyAlignment="1">
      <alignment vertical="top" wrapText="1"/>
    </xf>
    <xf numFmtId="0" fontId="0" fillId="0" borderId="19" xfId="0" applyNumberFormat="1" applyBorder="1" applyAlignment="1">
      <alignment horizontal="left" vertical="center" wrapText="1"/>
    </xf>
    <xf numFmtId="0" fontId="1" fillId="0" borderId="18" xfId="160" applyFont="1" applyBorder="1" applyAlignment="1">
      <alignment vertical="center" wrapText="1"/>
    </xf>
    <xf numFmtId="0" fontId="15" fillId="0" borderId="0" xfId="159" applyBorder="1" applyAlignment="1" applyProtection="1">
      <alignment vertical="center" wrapText="1"/>
    </xf>
    <xf numFmtId="0" fontId="0" fillId="5" borderId="1" xfId="0" applyFill="1" applyBorder="1" applyAlignment="1">
      <alignment vertical="center" wrapText="1"/>
    </xf>
    <xf numFmtId="0" fontId="0" fillId="0" borderId="20" xfId="0" applyBorder="1" applyAlignment="1">
      <alignment vertical="center" wrapText="1"/>
    </xf>
    <xf numFmtId="0" fontId="0" fillId="0" borderId="19" xfId="0" applyBorder="1" applyAlignment="1">
      <alignment horizontal="left" vertical="center" wrapText="1"/>
    </xf>
    <xf numFmtId="0" fontId="15" fillId="0" borderId="0" xfId="159" applyAlignment="1" applyProtection="1">
      <alignment horizontal="center" vertical="center"/>
    </xf>
    <xf numFmtId="0" fontId="15" fillId="0" borderId="18" xfId="159" applyBorder="1" applyAlignment="1" applyProtection="1">
      <alignment horizontal="center" vertical="center" wrapText="1"/>
    </xf>
    <xf numFmtId="0" fontId="0" fillId="0" borderId="18" xfId="0" applyBorder="1" applyAlignment="1">
      <alignment vertical="center" wrapText="1"/>
    </xf>
    <xf numFmtId="0" fontId="3" fillId="2" borderId="0" xfId="29">
      <alignment vertical="top"/>
    </xf>
    <xf numFmtId="0" fontId="2" fillId="2" borderId="0" xfId="1">
      <alignment vertical="top" shrinkToFit="1"/>
    </xf>
    <xf numFmtId="0" fontId="3" fillId="2" borderId="0" xfId="2">
      <alignment vertical="top" shrinkToFit="1"/>
    </xf>
    <xf numFmtId="0" fontId="5" fillId="2" borderId="0" xfId="9">
      <alignment vertical="top" shrinkToFit="1"/>
    </xf>
    <xf numFmtId="0" fontId="4" fillId="2" borderId="0" xfId="28">
      <alignment vertical="top" shrinkToFit="1"/>
    </xf>
  </cellXfs>
  <cellStyles count="349">
    <cellStyle name="Hyperlink" xfId="159" builtinId="8"/>
    <cellStyle name="MSSStyle001" xfId="1"/>
    <cellStyle name="MSSStyle002" xfId="2"/>
    <cellStyle name="MSSStyle003" xfId="3"/>
    <cellStyle name="MSSStyle004" xfId="4"/>
    <cellStyle name="MSSStyle005" xfId="5"/>
    <cellStyle name="MSSStyle006" xfId="6"/>
    <cellStyle name="MSSStyle007" xfId="7"/>
    <cellStyle name="MSSStyle008" xfId="8"/>
    <cellStyle name="MSSStyle009" xfId="9"/>
    <cellStyle name="MSSStyle010" xfId="10"/>
    <cellStyle name="MSSStyle011" xfId="11"/>
    <cellStyle name="MSSStyle012" xfId="12"/>
    <cellStyle name="MSSStyle013" xfId="13"/>
    <cellStyle name="MSSStyle014" xfId="14"/>
    <cellStyle name="MSSStyle015" xfId="15"/>
    <cellStyle name="MSSStyle016" xfId="16"/>
    <cellStyle name="MSSStyle017" xfId="17"/>
    <cellStyle name="MSSStyle018" xfId="18"/>
    <cellStyle name="MSSStyle019" xfId="19"/>
    <cellStyle name="MSSStyle020" xfId="20"/>
    <cellStyle name="MSSStyle021" xfId="21"/>
    <cellStyle name="MSSStyle022" xfId="22"/>
    <cellStyle name="MSSStyle023" xfId="23"/>
    <cellStyle name="MSSStyle024" xfId="24"/>
    <cellStyle name="MSSStyle025" xfId="25"/>
    <cellStyle name="MSSStyle026" xfId="26"/>
    <cellStyle name="MSSStyle027" xfId="27"/>
    <cellStyle name="MSSStyle028" xfId="28"/>
    <cellStyle name="MSSStyle029" xfId="29"/>
    <cellStyle name="MSSStyle030" xfId="30"/>
    <cellStyle name="MSSStyle031" xfId="31"/>
    <cellStyle name="MSSStyle032" xfId="32"/>
    <cellStyle name="MSSStyle033" xfId="33"/>
    <cellStyle name="MSSStyle034" xfId="34"/>
    <cellStyle name="MSSStyle035" xfId="35"/>
    <cellStyle name="MSSStyle036" xfId="36"/>
    <cellStyle name="MSSStyle037" xfId="37"/>
    <cellStyle name="MSSStyle038" xfId="38"/>
    <cellStyle name="MSSStyle039" xfId="39"/>
    <cellStyle name="MSSStyle040" xfId="40"/>
    <cellStyle name="MSSStyle041" xfId="41"/>
    <cellStyle name="MSSStyle042" xfId="42"/>
    <cellStyle name="MSSStyle043" xfId="43"/>
    <cellStyle name="MSSStyle044" xfId="44"/>
    <cellStyle name="MSSStyle045" xfId="45"/>
    <cellStyle name="MSSStyle046" xfId="46"/>
    <cellStyle name="MSSStyle047" xfId="47"/>
    <cellStyle name="MSSStyle048" xfId="48"/>
    <cellStyle name="MSSStyle049" xfId="49"/>
    <cellStyle name="MSSStyle050" xfId="50"/>
    <cellStyle name="MSSStyle051" xfId="51"/>
    <cellStyle name="MSSStyle052" xfId="52"/>
    <cellStyle name="MSSStyle053" xfId="53"/>
    <cellStyle name="MSSStyle054" xfId="54"/>
    <cellStyle name="MSSStyle055" xfId="55"/>
    <cellStyle name="MSSStyle056" xfId="56"/>
    <cellStyle name="MSSStyle057" xfId="57"/>
    <cellStyle name="MSSStyle058" xfId="58"/>
    <cellStyle name="MSSStyle059" xfId="59"/>
    <cellStyle name="MSSStyle060" xfId="60"/>
    <cellStyle name="MSSStyle061" xfId="61"/>
    <cellStyle name="MSSStyle062" xfId="62"/>
    <cellStyle name="MSSStyle063" xfId="63"/>
    <cellStyle name="MSSStyle064" xfId="64"/>
    <cellStyle name="MSSStyle065" xfId="65"/>
    <cellStyle name="MSSStyle066" xfId="66"/>
    <cellStyle name="MSSStyle067" xfId="67"/>
    <cellStyle name="MSSStyle068" xfId="68"/>
    <cellStyle name="MSSStyle069" xfId="69"/>
    <cellStyle name="MSSStyle070" xfId="70"/>
    <cellStyle name="MSSStyle071" xfId="71"/>
    <cellStyle name="MSSStyle072" xfId="72"/>
    <cellStyle name="MSSStyle073" xfId="73"/>
    <cellStyle name="MSSStyle074" xfId="74"/>
    <cellStyle name="MSSStyle075" xfId="75"/>
    <cellStyle name="MSSStyle076" xfId="76"/>
    <cellStyle name="MSSStyle077" xfId="77"/>
    <cellStyle name="MSSStyle078" xfId="78"/>
    <cellStyle name="MSSStyle079" xfId="79"/>
    <cellStyle name="MSSStyle080" xfId="80"/>
    <cellStyle name="MSSStyle081" xfId="81"/>
    <cellStyle name="MSSStyle082" xfId="82"/>
    <cellStyle name="MSSStyle083" xfId="83"/>
    <cellStyle name="MSSStyle084" xfId="84"/>
    <cellStyle name="MSSStyle085" xfId="85"/>
    <cellStyle name="MSSStyle086" xfId="86"/>
    <cellStyle name="MSSStyle087" xfId="87"/>
    <cellStyle name="MSSStyle088" xfId="88"/>
    <cellStyle name="MSSStyle089" xfId="89"/>
    <cellStyle name="MSSStyle090" xfId="90"/>
    <cellStyle name="MSSStyle091" xfId="91"/>
    <cellStyle name="MSSStyle092" xfId="92"/>
    <cellStyle name="MSSStyle093" xfId="93"/>
    <cellStyle name="MSSStyle094" xfId="94"/>
    <cellStyle name="MSSStyle095" xfId="95"/>
    <cellStyle name="MSSStyle096" xfId="96"/>
    <cellStyle name="MSSStyle097" xfId="97"/>
    <cellStyle name="MSSStyle098" xfId="98"/>
    <cellStyle name="MSSStyle099" xfId="99"/>
    <cellStyle name="MSSStyle100" xfId="100"/>
    <cellStyle name="MSSStyle101" xfId="101"/>
    <cellStyle name="MSSStyle102" xfId="102"/>
    <cellStyle name="MSSStyle103" xfId="103"/>
    <cellStyle name="MSSStyle104" xfId="104"/>
    <cellStyle name="MSSStyle105" xfId="105"/>
    <cellStyle name="MSSStyle106" xfId="106"/>
    <cellStyle name="MSSStyle107" xfId="107"/>
    <cellStyle name="MSSStyle108" xfId="108"/>
    <cellStyle name="MSSStyle109" xfId="109"/>
    <cellStyle name="MSSStyle110" xfId="110"/>
    <cellStyle name="MSSStyle111" xfId="111"/>
    <cellStyle name="MSSStyle112" xfId="112"/>
    <cellStyle name="MSSStyle113" xfId="113"/>
    <cellStyle name="MSSStyle114" xfId="114"/>
    <cellStyle name="MSSStyle115" xfId="115"/>
    <cellStyle name="MSSStyle116" xfId="116"/>
    <cellStyle name="MSSStyle117" xfId="117"/>
    <cellStyle name="MSSStyle118" xfId="118"/>
    <cellStyle name="MSSStyle119" xfId="119"/>
    <cellStyle name="MSSStyle120" xfId="120"/>
    <cellStyle name="MSSStyle121" xfId="121"/>
    <cellStyle name="MSSStyle122" xfId="122"/>
    <cellStyle name="MSSStyle123" xfId="123"/>
    <cellStyle name="MSSStyle124" xfId="124"/>
    <cellStyle name="MSSStyle125" xfId="125"/>
    <cellStyle name="MSSStyle126" xfId="126"/>
    <cellStyle name="MSSStyle127" xfId="127"/>
    <cellStyle name="MSSStyle128" xfId="128"/>
    <cellStyle name="MSSStyle129" xfId="129"/>
    <cellStyle name="MSSStyle130" xfId="130"/>
    <cellStyle name="MSSStyle131" xfId="131"/>
    <cellStyle name="MSSStyle132" xfId="132"/>
    <cellStyle name="MSSStyle133" xfId="133"/>
    <cellStyle name="MSSStyle134" xfId="134"/>
    <cellStyle name="MSSStyle135" xfId="135"/>
    <cellStyle name="MSSStyle136" xfId="136"/>
    <cellStyle name="MSSStyle137" xfId="137"/>
    <cellStyle name="MSSStyle138" xfId="138"/>
    <cellStyle name="MSSStyle139" xfId="139"/>
    <cellStyle name="MSSStyle140" xfId="140"/>
    <cellStyle name="MSSStyle141" xfId="141"/>
    <cellStyle name="MSSStyle142" xfId="142"/>
    <cellStyle name="MSSStyle143" xfId="143"/>
    <cellStyle name="MSSStyle144" xfId="144"/>
    <cellStyle name="MSSStyle145" xfId="145"/>
    <cellStyle name="MSSStyle146" xfId="146"/>
    <cellStyle name="MSSStyle147" xfId="147"/>
    <cellStyle name="MSSStyle148" xfId="148"/>
    <cellStyle name="MSSStyle149" xfId="149"/>
    <cellStyle name="MSSStyle150" xfId="150"/>
    <cellStyle name="MSSStyle151" xfId="151"/>
    <cellStyle name="MSSStyle152" xfId="152"/>
    <cellStyle name="MSSStyle153" xfId="153"/>
    <cellStyle name="MSSStyle154" xfId="154"/>
    <cellStyle name="MSSStyle155" xfId="155"/>
    <cellStyle name="MSSStyle156" xfId="156"/>
    <cellStyle name="MSSStyle157" xfId="157"/>
    <cellStyle name="MSSStyle158" xfId="158"/>
    <cellStyle name="MSSStyle159" xfId="161"/>
    <cellStyle name="MSSStyle160" xfId="162"/>
    <cellStyle name="MSSStyle161" xfId="163"/>
    <cellStyle name="MSSStyle162" xfId="164"/>
    <cellStyle name="MSSStyle163" xfId="165"/>
    <cellStyle name="MSSStyle164" xfId="166"/>
    <cellStyle name="MSSStyle165" xfId="167"/>
    <cellStyle name="MSSStyle166" xfId="168"/>
    <cellStyle name="MSSStyle167" xfId="169"/>
    <cellStyle name="MSSStyle168" xfId="170"/>
    <cellStyle name="MSSStyle169" xfId="171"/>
    <cellStyle name="MSSStyle170" xfId="172"/>
    <cellStyle name="MSSStyle171" xfId="173"/>
    <cellStyle name="MSSStyle172" xfId="174"/>
    <cellStyle name="MSSStyle173" xfId="175"/>
    <cellStyle name="MSSStyle174" xfId="176"/>
    <cellStyle name="MSSStyle175" xfId="177"/>
    <cellStyle name="MSSStyle176" xfId="178"/>
    <cellStyle name="MSSStyle177" xfId="179"/>
    <cellStyle name="MSSStyle178" xfId="180"/>
    <cellStyle name="MSSStyle179" xfId="181"/>
    <cellStyle name="MSSStyle180" xfId="182"/>
    <cellStyle name="MSSStyle181" xfId="183"/>
    <cellStyle name="MSSStyle182" xfId="184"/>
    <cellStyle name="MSSStyle183" xfId="185"/>
    <cellStyle name="MSSStyle184" xfId="186"/>
    <cellStyle name="MSSStyle185" xfId="187"/>
    <cellStyle name="MSSStyle186" xfId="188"/>
    <cellStyle name="MSSStyle187" xfId="189"/>
    <cellStyle name="MSSStyle188" xfId="190"/>
    <cellStyle name="MSSStyle189" xfId="191"/>
    <cellStyle name="MSSStyle190" xfId="192"/>
    <cellStyle name="MSSStyle191" xfId="193"/>
    <cellStyle name="MSSStyle192" xfId="194"/>
    <cellStyle name="MSSStyle193" xfId="195"/>
    <cellStyle name="MSSStyle194" xfId="196"/>
    <cellStyle name="MSSStyle195" xfId="197"/>
    <cellStyle name="MSSStyle196" xfId="198"/>
    <cellStyle name="MSSStyle197" xfId="199"/>
    <cellStyle name="MSSStyle198" xfId="200"/>
    <cellStyle name="MSSStyle199" xfId="201"/>
    <cellStyle name="MSSStyle200" xfId="202"/>
    <cellStyle name="MSSStyle201" xfId="203"/>
    <cellStyle name="MSSStyle202" xfId="204"/>
    <cellStyle name="MSSStyle203" xfId="205"/>
    <cellStyle name="MSSStyle204" xfId="206"/>
    <cellStyle name="MSSStyle205" xfId="207"/>
    <cellStyle name="MSSStyle206" xfId="208"/>
    <cellStyle name="MSSStyle207" xfId="209"/>
    <cellStyle name="MSSStyle208" xfId="210"/>
    <cellStyle name="MSSStyle209" xfId="211"/>
    <cellStyle name="MSSStyle210" xfId="212"/>
    <cellStyle name="MSSStyle211" xfId="213"/>
    <cellStyle name="MSSStyle212" xfId="214"/>
    <cellStyle name="MSSStyle213" xfId="215"/>
    <cellStyle name="MSSStyle214" xfId="216"/>
    <cellStyle name="MSSStyle215" xfId="217"/>
    <cellStyle name="MSSStyle216" xfId="218"/>
    <cellStyle name="MSSStyle217" xfId="219"/>
    <cellStyle name="MSSStyle218" xfId="220"/>
    <cellStyle name="MSSStyle219" xfId="221"/>
    <cellStyle name="MSSStyle220" xfId="222"/>
    <cellStyle name="MSSStyle221" xfId="223"/>
    <cellStyle name="MSSStyle222" xfId="224"/>
    <cellStyle name="MSSStyle223" xfId="225"/>
    <cellStyle name="MSSStyle224" xfId="226"/>
    <cellStyle name="MSSStyle225" xfId="227"/>
    <cellStyle name="MSSStyle226" xfId="228"/>
    <cellStyle name="MSSStyle227" xfId="229"/>
    <cellStyle name="MSSStyle228" xfId="230"/>
    <cellStyle name="MSSStyle229" xfId="231"/>
    <cellStyle name="MSSStyle230" xfId="232"/>
    <cellStyle name="MSSStyle231" xfId="233"/>
    <cellStyle name="MSSStyle232" xfId="234"/>
    <cellStyle name="MSSStyle233" xfId="235"/>
    <cellStyle name="MSSStyle234" xfId="236"/>
    <cellStyle name="MSSStyle235" xfId="237"/>
    <cellStyle name="MSSStyle236" xfId="238"/>
    <cellStyle name="MSSStyle237" xfId="239"/>
    <cellStyle name="MSSStyle238" xfId="240"/>
    <cellStyle name="MSSStyle239" xfId="241"/>
    <cellStyle name="MSSStyle240" xfId="242"/>
    <cellStyle name="MSSStyle241" xfId="243"/>
    <cellStyle name="MSSStyle242" xfId="244"/>
    <cellStyle name="MSSStyle243" xfId="245"/>
    <cellStyle name="MSSStyle244" xfId="246"/>
    <cellStyle name="MSSStyle245" xfId="247"/>
    <cellStyle name="MSSStyle246" xfId="248"/>
    <cellStyle name="MSSStyle247" xfId="249"/>
    <cellStyle name="MSSStyle248" xfId="250"/>
    <cellStyle name="MSSStyle249" xfId="251"/>
    <cellStyle name="MSSStyle250" xfId="252"/>
    <cellStyle name="MSSStyle251" xfId="253"/>
    <cellStyle name="MSSStyle252" xfId="254"/>
    <cellStyle name="MSSStyle253" xfId="255"/>
    <cellStyle name="MSSStyle254" xfId="256"/>
    <cellStyle name="MSSStyle255" xfId="257"/>
    <cellStyle name="MSSStyle256" xfId="258"/>
    <cellStyle name="MSSStyle257" xfId="259"/>
    <cellStyle name="MSSStyle258" xfId="260"/>
    <cellStyle name="MSSStyle259" xfId="261"/>
    <cellStyle name="MSSStyle260" xfId="262"/>
    <cellStyle name="MSSStyle261" xfId="263"/>
    <cellStyle name="MSSStyle262" xfId="264"/>
    <cellStyle name="MSSStyle263" xfId="265"/>
    <cellStyle name="MSSStyle264" xfId="266"/>
    <cellStyle name="MSSStyle265" xfId="267"/>
    <cellStyle name="MSSStyle266" xfId="268"/>
    <cellStyle name="MSSStyle267" xfId="269"/>
    <cellStyle name="MSSStyle268" xfId="270"/>
    <cellStyle name="MSSStyle269" xfId="271"/>
    <cellStyle name="MSSStyle270" xfId="272"/>
    <cellStyle name="MSSStyle271" xfId="273"/>
    <cellStyle name="MSSStyle272" xfId="274"/>
    <cellStyle name="MSSStyle273" xfId="275"/>
    <cellStyle name="MSSStyle274" xfId="276"/>
    <cellStyle name="MSSStyle275" xfId="277"/>
    <cellStyle name="MSSStyle276" xfId="278"/>
    <cellStyle name="MSSStyle277" xfId="279"/>
    <cellStyle name="MSSStyle278" xfId="280"/>
    <cellStyle name="MSSStyle279" xfId="281"/>
    <cellStyle name="MSSStyle280" xfId="282"/>
    <cellStyle name="MSSStyle281" xfId="283"/>
    <cellStyle name="MSSStyle282" xfId="284"/>
    <cellStyle name="MSSStyle283" xfId="285"/>
    <cellStyle name="MSSStyle284" xfId="286"/>
    <cellStyle name="MSSStyle285" xfId="287"/>
    <cellStyle name="MSSStyle286" xfId="288"/>
    <cellStyle name="MSSStyle287" xfId="289"/>
    <cellStyle name="MSSStyle288" xfId="290"/>
    <cellStyle name="MSSStyle289" xfId="291"/>
    <cellStyle name="MSSStyle290" xfId="292"/>
    <cellStyle name="MSSStyle291" xfId="293"/>
    <cellStyle name="MSSStyle292" xfId="294"/>
    <cellStyle name="MSSStyle293" xfId="295"/>
    <cellStyle name="MSSStyle294" xfId="296"/>
    <cellStyle name="MSSStyle295" xfId="297"/>
    <cellStyle name="MSSStyle296" xfId="298"/>
    <cellStyle name="MSSStyle297" xfId="299"/>
    <cellStyle name="MSSStyle298" xfId="300"/>
    <cellStyle name="MSSStyle299" xfId="301"/>
    <cellStyle name="MSSStyle300" xfId="302"/>
    <cellStyle name="MSSStyle301" xfId="303"/>
    <cellStyle name="MSSStyle302" xfId="304"/>
    <cellStyle name="MSSStyle303" xfId="305"/>
    <cellStyle name="MSSStyle304" xfId="306"/>
    <cellStyle name="MSSStyle305" xfId="307"/>
    <cellStyle name="MSSStyle306" xfId="308"/>
    <cellStyle name="MSSStyle307" xfId="309"/>
    <cellStyle name="MSSStyle308" xfId="310"/>
    <cellStyle name="MSSStyle309" xfId="311"/>
    <cellStyle name="MSSStyle310" xfId="312"/>
    <cellStyle name="MSSStyle311" xfId="313"/>
    <cellStyle name="MSSStyle312" xfId="314"/>
    <cellStyle name="MSSStyle313" xfId="315"/>
    <cellStyle name="MSSStyle314" xfId="316"/>
    <cellStyle name="MSSStyle315" xfId="317"/>
    <cellStyle name="MSSStyle316" xfId="318"/>
    <cellStyle name="MSSStyle317" xfId="319"/>
    <cellStyle name="MSSStyle318" xfId="320"/>
    <cellStyle name="MSSStyle319" xfId="321"/>
    <cellStyle name="MSSStyle320" xfId="322"/>
    <cellStyle name="MSSStyle321" xfId="323"/>
    <cellStyle name="MSSStyle322" xfId="324"/>
    <cellStyle name="MSSStyle323" xfId="325"/>
    <cellStyle name="MSSStyle324" xfId="326"/>
    <cellStyle name="MSSStyle325" xfId="327"/>
    <cellStyle name="MSSStyle326" xfId="328"/>
    <cellStyle name="MSSStyle327" xfId="329"/>
    <cellStyle name="MSSStyle328" xfId="330"/>
    <cellStyle name="MSSStyle329" xfId="331"/>
    <cellStyle name="MSSStyle330" xfId="332"/>
    <cellStyle name="MSSStyle331" xfId="333"/>
    <cellStyle name="MSSStyle332" xfId="334"/>
    <cellStyle name="MSSStyle333" xfId="335"/>
    <cellStyle name="MSSStyle334" xfId="336"/>
    <cellStyle name="MSSStyle335" xfId="337"/>
    <cellStyle name="MSSStyle336" xfId="338"/>
    <cellStyle name="MSSStyle337" xfId="339"/>
    <cellStyle name="MSSStyle338" xfId="340"/>
    <cellStyle name="MSSStyle339" xfId="341"/>
    <cellStyle name="MSSStyle340" xfId="342"/>
    <cellStyle name="MSSStyle341" xfId="343"/>
    <cellStyle name="MSSStyle342" xfId="344"/>
    <cellStyle name="MSSStyle343" xfId="345"/>
    <cellStyle name="MSSStyle344" xfId="346"/>
    <cellStyle name="MSSStyle345" xfId="347"/>
    <cellStyle name="MSSStyle346" xfId="348"/>
    <cellStyle name="Normal" xfId="0" builtinId="0"/>
    <cellStyle name="Normal 2" xfId="1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00"/>
      <rgbColor rgb="00FFFFFF"/>
      <rgbColor rgb="00ADD8E6"/>
      <rgbColor rgb="00F0F0F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4371975</xdr:colOff>
      <xdr:row>0</xdr:row>
      <xdr:rowOff>28575</xdr:rowOff>
    </xdr:from>
    <xdr:to>
      <xdr:col>0</xdr:col>
      <xdr:colOff>6534150</xdr:colOff>
      <xdr:row>1</xdr:row>
      <xdr:rowOff>85725</xdr:rowOff>
    </xdr:to>
    <xdr:pic>
      <xdr:nvPicPr>
        <xdr:cNvPr id="2" name="Picture 3" descr="Logo_R_Wide302x30_081224.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28575"/>
          <a:ext cx="2162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1276350</xdr:colOff>
      <xdr:row>47</xdr:row>
      <xdr:rowOff>0</xdr:rowOff>
    </xdr:from>
    <xdr:to>
      <xdr:col>0</xdr:col>
      <xdr:colOff>5295900</xdr:colOff>
      <xdr:row>47</xdr:row>
      <xdr:rowOff>0</xdr:rowOff>
    </xdr:to>
    <xdr:pic>
      <xdr:nvPicPr>
        <xdr:cNvPr id="3" name="Picture 2" descr="workflo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1001375"/>
          <a:ext cx="401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1847850</xdr:colOff>
      <xdr:row>47</xdr:row>
      <xdr:rowOff>0</xdr:rowOff>
    </xdr:from>
    <xdr:to>
      <xdr:col>0</xdr:col>
      <xdr:colOff>5057775</xdr:colOff>
      <xdr:row>47</xdr:row>
      <xdr:rowOff>0</xdr:rowOff>
    </xdr:to>
    <xdr:pic>
      <xdr:nvPicPr>
        <xdr:cNvPr id="4"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47850" y="11001375"/>
          <a:ext cx="3209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1714500</xdr:colOff>
      <xdr:row>46</xdr:row>
      <xdr:rowOff>171450</xdr:rowOff>
    </xdr:from>
    <xdr:to>
      <xdr:col>0</xdr:col>
      <xdr:colOff>4921274</xdr:colOff>
      <xdr:row>46</xdr:row>
      <xdr:rowOff>1640713</xdr:rowOff>
    </xdr:to>
    <xdr:pic>
      <xdr:nvPicPr>
        <xdr:cNvPr id="5" name="Picture 4"/>
        <xdr:cNvPicPr>
          <a:picLocks noChangeAspect="1"/>
        </xdr:cNvPicPr>
      </xdr:nvPicPr>
      <xdr:blipFill>
        <a:blip xmlns:r="http://schemas.openxmlformats.org/officeDocument/2006/relationships" r:embed="rId4"/>
        <a:stretch>
          <a:fillRect/>
        </a:stretch>
      </xdr:blipFill>
      <xdr:spPr>
        <a:xfrm>
          <a:off x="1714500" y="9401175"/>
          <a:ext cx="3206774" cy="1469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emplates.modelsheetsoft.com/browser/browse.aspx?s=abb.xls" TargetMode="External"/><Relationship Id="rId7" Type="http://schemas.openxmlformats.org/officeDocument/2006/relationships/hyperlink" Target="mailto:info@modelsheetsoft.com." TargetMode="External"/><Relationship Id="rId2" Type="http://schemas.openxmlformats.org/officeDocument/2006/relationships/hyperlink" Target="mailto:info@modelsheetsoft.com" TargetMode="External"/><Relationship Id="rId1" Type="http://schemas.openxmlformats.org/officeDocument/2006/relationships/hyperlink" Target="http://www.modelsheetsoft.com/refer.aspx?s=abb.xls" TargetMode="External"/><Relationship Id="rId6" Type="http://schemas.openxmlformats.org/officeDocument/2006/relationships/hyperlink" Target="http://www.modelsheetsoft.com/consulting-business-analysis.aspx" TargetMode="External"/><Relationship Id="rId5" Type="http://schemas.openxmlformats.org/officeDocument/2006/relationships/hyperlink" Target="http://templates.modelsheetsoft.com/modelsheettemplates/activity-based-budget-templates.aspx?s=abb.xls" TargetMode="External"/><Relationship Id="rId4" Type="http://schemas.openxmlformats.org/officeDocument/2006/relationships/hyperlink" Target="http://www.modelsheetsoft.com/consulting-business-analysis.aspx?s=abb.xl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92"/>
  <sheetViews>
    <sheetView tabSelected="1" workbookViewId="0">
      <selection activeCell="G9" sqref="G9"/>
    </sheetView>
  </sheetViews>
  <sheetFormatPr defaultRowHeight="12.75" outlineLevelRow="2" x14ac:dyDescent="0.2"/>
  <cols>
    <col min="1" max="1" width="98.7109375" style="188" customWidth="1"/>
    <col min="2" max="16384" width="9.140625" style="163"/>
  </cols>
  <sheetData>
    <row r="2" spans="1:1" ht="15.75" x14ac:dyDescent="0.2">
      <c r="A2" s="162"/>
    </row>
    <row r="3" spans="1:1" s="165" customFormat="1" ht="18" x14ac:dyDescent="0.2">
      <c r="A3" s="164" t="s">
        <v>475</v>
      </c>
    </row>
    <row r="4" spans="1:1" s="165" customFormat="1" x14ac:dyDescent="0.2">
      <c r="A4" s="166"/>
    </row>
    <row r="5" spans="1:1" s="165" customFormat="1" ht="15" x14ac:dyDescent="0.2">
      <c r="A5" s="167" t="s">
        <v>476</v>
      </c>
    </row>
    <row r="6" spans="1:1" s="165" customFormat="1" x14ac:dyDescent="0.2">
      <c r="A6" s="168" t="s">
        <v>477</v>
      </c>
    </row>
    <row r="7" spans="1:1" s="165" customFormat="1" x14ac:dyDescent="0.2">
      <c r="A7" s="169"/>
    </row>
    <row r="8" spans="1:1" s="165" customFormat="1" ht="51" x14ac:dyDescent="0.2">
      <c r="A8" s="166" t="s">
        <v>478</v>
      </c>
    </row>
    <row r="9" spans="1:1" s="165" customFormat="1" x14ac:dyDescent="0.2">
      <c r="A9" s="170" t="s">
        <v>479</v>
      </c>
    </row>
    <row r="10" spans="1:1" s="165" customFormat="1" x14ac:dyDescent="0.2">
      <c r="A10" s="169"/>
    </row>
    <row r="11" spans="1:1" s="165" customFormat="1" ht="15" x14ac:dyDescent="0.2">
      <c r="A11" s="171" t="s">
        <v>480</v>
      </c>
    </row>
    <row r="12" spans="1:1" s="165" customFormat="1" x14ac:dyDescent="0.2">
      <c r="A12" s="169"/>
    </row>
    <row r="13" spans="1:1" s="165" customFormat="1" x14ac:dyDescent="0.2">
      <c r="A13" s="172" t="s">
        <v>481</v>
      </c>
    </row>
    <row r="14" spans="1:1" s="165" customFormat="1" collapsed="1" x14ac:dyDescent="0.2">
      <c r="A14" s="173" t="s">
        <v>482</v>
      </c>
    </row>
    <row r="15" spans="1:1" s="165" customFormat="1" hidden="1" outlineLevel="1" collapsed="1" x14ac:dyDescent="0.2">
      <c r="A15" s="173" t="s">
        <v>483</v>
      </c>
    </row>
    <row r="16" spans="1:1" s="165" customFormat="1" hidden="1" outlineLevel="2" x14ac:dyDescent="0.2">
      <c r="A16" s="174" t="s">
        <v>484</v>
      </c>
    </row>
    <row r="17" spans="1:1" s="165" customFormat="1" hidden="1" outlineLevel="2" x14ac:dyDescent="0.2">
      <c r="A17" s="174" t="s">
        <v>485</v>
      </c>
    </row>
    <row r="18" spans="1:1" s="165" customFormat="1" hidden="1" outlineLevel="2" x14ac:dyDescent="0.2">
      <c r="A18" s="174" t="s">
        <v>486</v>
      </c>
    </row>
    <row r="19" spans="1:1" s="165" customFormat="1" hidden="1" outlineLevel="2" x14ac:dyDescent="0.2">
      <c r="A19" s="174" t="s">
        <v>487</v>
      </c>
    </row>
    <row r="20" spans="1:1" s="165" customFormat="1" ht="25.5" hidden="1" outlineLevel="2" x14ac:dyDescent="0.2">
      <c r="A20" s="174" t="s">
        <v>488</v>
      </c>
    </row>
    <row r="21" spans="1:1" s="165" customFormat="1" hidden="1" outlineLevel="2" x14ac:dyDescent="0.2">
      <c r="A21" s="173"/>
    </row>
    <row r="22" spans="1:1" s="165" customFormat="1" hidden="1" outlineLevel="1" collapsed="1" x14ac:dyDescent="0.2">
      <c r="A22" s="173" t="s">
        <v>489</v>
      </c>
    </row>
    <row r="23" spans="1:1" s="165" customFormat="1" hidden="1" outlineLevel="2" x14ac:dyDescent="0.2">
      <c r="A23" s="174" t="s">
        <v>490</v>
      </c>
    </row>
    <row r="24" spans="1:1" s="165" customFormat="1" hidden="1" outlineLevel="2" x14ac:dyDescent="0.2">
      <c r="A24" s="174" t="s">
        <v>491</v>
      </c>
    </row>
    <row r="25" spans="1:1" s="165" customFormat="1" hidden="1" outlineLevel="2" x14ac:dyDescent="0.2">
      <c r="A25" s="174" t="s">
        <v>492</v>
      </c>
    </row>
    <row r="26" spans="1:1" s="165" customFormat="1" hidden="1" outlineLevel="2" x14ac:dyDescent="0.2">
      <c r="A26" s="169"/>
    </row>
    <row r="27" spans="1:1" s="165" customFormat="1" hidden="1" outlineLevel="1" collapsed="1" x14ac:dyDescent="0.2">
      <c r="A27" s="173" t="s">
        <v>493</v>
      </c>
    </row>
    <row r="28" spans="1:1" s="165" customFormat="1" hidden="1" outlineLevel="2" x14ac:dyDescent="0.2">
      <c r="A28" s="174" t="s">
        <v>494</v>
      </c>
    </row>
    <row r="29" spans="1:1" s="165" customFormat="1" ht="25.5" hidden="1" outlineLevel="2" x14ac:dyDescent="0.2">
      <c r="A29" s="174" t="s">
        <v>495</v>
      </c>
    </row>
    <row r="30" spans="1:1" s="165" customFormat="1" hidden="1" outlineLevel="2" x14ac:dyDescent="0.2">
      <c r="A30" s="174" t="s">
        <v>496</v>
      </c>
    </row>
    <row r="31" spans="1:1" s="165" customFormat="1" hidden="1" outlineLevel="1" x14ac:dyDescent="0.2">
      <c r="A31" s="174"/>
    </row>
    <row r="32" spans="1:1" s="165" customFormat="1" x14ac:dyDescent="0.2">
      <c r="A32" s="175" t="s">
        <v>497</v>
      </c>
    </row>
    <row r="33" spans="1:1" s="165" customFormat="1" x14ac:dyDescent="0.2">
      <c r="A33" s="169"/>
    </row>
    <row r="34" spans="1:1" s="165" customFormat="1" x14ac:dyDescent="0.2">
      <c r="A34" s="172" t="s">
        <v>498</v>
      </c>
    </row>
    <row r="35" spans="1:1" s="165" customFormat="1" collapsed="1" x14ac:dyDescent="0.2">
      <c r="A35" s="173" t="s">
        <v>482</v>
      </c>
    </row>
    <row r="36" spans="1:1" s="165" customFormat="1" hidden="1" outlineLevel="1" x14ac:dyDescent="0.2">
      <c r="A36" s="173" t="s">
        <v>499</v>
      </c>
    </row>
    <row r="37" spans="1:1" s="165" customFormat="1" hidden="1" outlineLevel="1" x14ac:dyDescent="0.2">
      <c r="A37" s="173" t="s">
        <v>500</v>
      </c>
    </row>
    <row r="38" spans="1:1" s="165" customFormat="1" hidden="1" outlineLevel="1" x14ac:dyDescent="0.2">
      <c r="A38" s="173"/>
    </row>
    <row r="39" spans="1:1" s="165" customFormat="1" x14ac:dyDescent="0.2">
      <c r="A39" s="175" t="s">
        <v>501</v>
      </c>
    </row>
    <row r="40" spans="1:1" s="165" customFormat="1" x14ac:dyDescent="0.2">
      <c r="A40" s="169"/>
    </row>
    <row r="41" spans="1:1" s="165" customFormat="1" x14ac:dyDescent="0.2">
      <c r="A41" s="172" t="s">
        <v>502</v>
      </c>
    </row>
    <row r="42" spans="1:1" s="165" customFormat="1" x14ac:dyDescent="0.2">
      <c r="A42" s="169"/>
    </row>
    <row r="43" spans="1:1" s="165" customFormat="1" ht="25.5" x14ac:dyDescent="0.2">
      <c r="A43" s="176" t="s">
        <v>503</v>
      </c>
    </row>
    <row r="44" spans="1:1" s="165" customFormat="1" collapsed="1" x14ac:dyDescent="0.2">
      <c r="A44" s="173" t="s">
        <v>504</v>
      </c>
    </row>
    <row r="45" spans="1:1" s="165" customFormat="1" hidden="1" outlineLevel="1" x14ac:dyDescent="0.2">
      <c r="A45" s="177"/>
    </row>
    <row r="46" spans="1:1" s="165" customFormat="1" ht="63.75" hidden="1" outlineLevel="1" x14ac:dyDescent="0.2">
      <c r="A46" s="178" t="s">
        <v>505</v>
      </c>
    </row>
    <row r="47" spans="1:1" s="165" customFormat="1" ht="140.1" hidden="1" customHeight="1" outlineLevel="1" x14ac:dyDescent="0.2">
      <c r="A47" s="178"/>
    </row>
    <row r="48" spans="1:1" s="165" customFormat="1" ht="89.25" hidden="1" outlineLevel="1" x14ac:dyDescent="0.2">
      <c r="A48" s="179" t="s">
        <v>506</v>
      </c>
    </row>
    <row r="49" spans="1:1" s="165" customFormat="1" hidden="1" outlineLevel="1" x14ac:dyDescent="0.2">
      <c r="A49" s="179"/>
    </row>
    <row r="50" spans="1:1" s="165" customFormat="1" ht="63.75" hidden="1" outlineLevel="1" x14ac:dyDescent="0.2">
      <c r="A50" s="180" t="s">
        <v>507</v>
      </c>
    </row>
    <row r="51" spans="1:1" s="165" customFormat="1" x14ac:dyDescent="0.2">
      <c r="A51" s="169"/>
    </row>
    <row r="52" spans="1:1" s="165" customFormat="1" x14ac:dyDescent="0.2">
      <c r="A52" s="181" t="s">
        <v>508</v>
      </c>
    </row>
    <row r="53" spans="1:1" s="165" customFormat="1" x14ac:dyDescent="0.2">
      <c r="A53" s="170" t="s">
        <v>509</v>
      </c>
    </row>
    <row r="54" spans="1:1" s="165" customFormat="1" x14ac:dyDescent="0.2">
      <c r="A54" s="170" t="s">
        <v>510</v>
      </c>
    </row>
    <row r="55" spans="1:1" s="165" customFormat="1" x14ac:dyDescent="0.2">
      <c r="A55" s="182"/>
    </row>
    <row r="56" spans="1:1" s="165" customFormat="1" x14ac:dyDescent="0.2">
      <c r="A56" s="183"/>
    </row>
    <row r="57" spans="1:1" s="165" customFormat="1" x14ac:dyDescent="0.2">
      <c r="A57" s="184"/>
    </row>
    <row r="58" spans="1:1" s="165" customFormat="1" ht="15" x14ac:dyDescent="0.2">
      <c r="A58" s="171" t="s">
        <v>511</v>
      </c>
    </row>
    <row r="59" spans="1:1" s="165" customFormat="1" x14ac:dyDescent="0.2">
      <c r="A59" s="166"/>
    </row>
    <row r="60" spans="1:1" s="165" customFormat="1" ht="51" x14ac:dyDescent="0.2">
      <c r="A60" s="166" t="s">
        <v>512</v>
      </c>
    </row>
    <row r="61" spans="1:1" s="165" customFormat="1" x14ac:dyDescent="0.2">
      <c r="A61" s="166"/>
    </row>
    <row r="62" spans="1:1" s="165" customFormat="1" x14ac:dyDescent="0.2">
      <c r="A62" s="166" t="s">
        <v>513</v>
      </c>
    </row>
    <row r="63" spans="1:1" s="165" customFormat="1" x14ac:dyDescent="0.2">
      <c r="A63" s="166"/>
    </row>
    <row r="64" spans="1:1" s="165" customFormat="1" x14ac:dyDescent="0.2">
      <c r="A64" s="166" t="s">
        <v>514</v>
      </c>
    </row>
    <row r="65" spans="1:1" s="165" customFormat="1" x14ac:dyDescent="0.2">
      <c r="A65" s="173" t="s">
        <v>515</v>
      </c>
    </row>
    <row r="66" spans="1:1" s="165" customFormat="1" x14ac:dyDescent="0.2">
      <c r="A66" s="174" t="s">
        <v>516</v>
      </c>
    </row>
    <row r="67" spans="1:1" s="165" customFormat="1" ht="25.5" x14ac:dyDescent="0.2">
      <c r="A67" s="174" t="s">
        <v>517</v>
      </c>
    </row>
    <row r="68" spans="1:1" s="165" customFormat="1" x14ac:dyDescent="0.2">
      <c r="A68" s="173" t="s">
        <v>518</v>
      </c>
    </row>
    <row r="69" spans="1:1" s="165" customFormat="1" x14ac:dyDescent="0.2">
      <c r="A69" s="174" t="s">
        <v>519</v>
      </c>
    </row>
    <row r="70" spans="1:1" s="165" customFormat="1" x14ac:dyDescent="0.2">
      <c r="A70" s="173" t="s">
        <v>520</v>
      </c>
    </row>
    <row r="71" spans="1:1" s="165" customFormat="1" x14ac:dyDescent="0.2">
      <c r="A71" s="173" t="s">
        <v>521</v>
      </c>
    </row>
    <row r="72" spans="1:1" s="165" customFormat="1" x14ac:dyDescent="0.2">
      <c r="A72" s="173"/>
    </row>
    <row r="73" spans="1:1" s="165" customFormat="1" x14ac:dyDescent="0.2">
      <c r="A73" s="185" t="s">
        <v>522</v>
      </c>
    </row>
    <row r="74" spans="1:1" s="165" customFormat="1" x14ac:dyDescent="0.2">
      <c r="A74" s="173" t="s">
        <v>523</v>
      </c>
    </row>
    <row r="75" spans="1:1" s="165" customFormat="1" x14ac:dyDescent="0.2">
      <c r="A75" s="174" t="s">
        <v>524</v>
      </c>
    </row>
    <row r="76" spans="1:1" s="165" customFormat="1" x14ac:dyDescent="0.2">
      <c r="A76" s="174" t="s">
        <v>525</v>
      </c>
    </row>
    <row r="77" spans="1:1" s="165" customFormat="1" x14ac:dyDescent="0.2">
      <c r="A77" s="174" t="s">
        <v>526</v>
      </c>
    </row>
    <row r="78" spans="1:1" s="165" customFormat="1" ht="25.5" x14ac:dyDescent="0.2">
      <c r="A78" s="173" t="s">
        <v>527</v>
      </c>
    </row>
    <row r="79" spans="1:1" s="165" customFormat="1" x14ac:dyDescent="0.2">
      <c r="A79" s="173" t="s">
        <v>528</v>
      </c>
    </row>
    <row r="80" spans="1:1" s="165" customFormat="1" x14ac:dyDescent="0.2">
      <c r="A80" s="166"/>
    </row>
    <row r="81" spans="1:1" s="165" customFormat="1" ht="15" x14ac:dyDescent="0.2">
      <c r="A81" s="171" t="s">
        <v>529</v>
      </c>
    </row>
    <row r="82" spans="1:1" s="165" customFormat="1" x14ac:dyDescent="0.2">
      <c r="A82" s="166"/>
    </row>
    <row r="83" spans="1:1" s="165" customFormat="1" ht="25.5" x14ac:dyDescent="0.2">
      <c r="A83" s="166" t="s">
        <v>530</v>
      </c>
    </row>
    <row r="84" spans="1:1" s="165" customFormat="1" x14ac:dyDescent="0.2">
      <c r="A84" s="186" t="s">
        <v>531</v>
      </c>
    </row>
    <row r="85" spans="1:1" s="165" customFormat="1" x14ac:dyDescent="0.2">
      <c r="A85" s="166" t="s">
        <v>532</v>
      </c>
    </row>
    <row r="86" spans="1:1" s="165" customFormat="1" x14ac:dyDescent="0.2">
      <c r="A86" s="187" t="s">
        <v>533</v>
      </c>
    </row>
    <row r="87" spans="1:1" s="165" customFormat="1" x14ac:dyDescent="0.2">
      <c r="A87" s="166"/>
    </row>
    <row r="88" spans="1:1" s="165" customFormat="1" x14ac:dyDescent="0.2">
      <c r="A88" s="166"/>
    </row>
    <row r="89" spans="1:1" s="165" customFormat="1" ht="25.5" x14ac:dyDescent="0.2">
      <c r="A89" s="166" t="s">
        <v>534</v>
      </c>
    </row>
    <row r="90" spans="1:1" s="165" customFormat="1" x14ac:dyDescent="0.2">
      <c r="A90" s="166"/>
    </row>
    <row r="91" spans="1:1" s="165" customFormat="1" x14ac:dyDescent="0.2">
      <c r="A91" s="166" t="s">
        <v>535</v>
      </c>
    </row>
    <row r="92" spans="1:1" s="165" customFormat="1" x14ac:dyDescent="0.2">
      <c r="A92" s="166" t="s">
        <v>536</v>
      </c>
    </row>
  </sheetData>
  <hyperlinks>
    <hyperlink ref="A53" r:id="rId1"/>
    <hyperlink ref="A54" r:id="rId2"/>
    <hyperlink ref="A32" r:id="rId3"/>
    <hyperlink ref="A39" r:id="rId4"/>
    <hyperlink ref="A9" r:id="rId5"/>
    <hyperlink ref="A84" r:id="rId6"/>
    <hyperlink ref="A86" r:id="rId7"/>
  </hyperlinks>
  <printOptions horizontalCentered="1"/>
  <pageMargins left="0.45" right="0.45" top="0.5" bottom="0.5" header="0.3" footer="0.3"/>
  <pageSetup orientation="portrait" r:id="rId8"/>
  <headerFooter>
    <oddFooter>&amp;LModelSheet is a trademark of ModelSheet Software, LLC&amp;Rpage &amp;P of &amp;N</oddFooter>
  </headerFooter>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95"/>
  <sheetViews>
    <sheetView topLeftCell="A13" zoomScaleNormal="100" workbookViewId="0">
      <selection sqref="A1:D1"/>
    </sheetView>
  </sheetViews>
  <sheetFormatPr defaultRowHeight="12.75" customHeight="1" x14ac:dyDescent="0.2"/>
  <cols>
    <col min="1" max="1" width="29.7109375" customWidth="1"/>
    <col min="2" max="2" width="28.28515625" customWidth="1"/>
    <col min="3" max="3" width="25.5703125" customWidth="1"/>
    <col min="4" max="4" width="8" customWidth="1"/>
    <col min="5" max="5" width="199" customWidth="1"/>
  </cols>
  <sheetData>
    <row r="1" spans="1:5" ht="12.75" customHeight="1" x14ac:dyDescent="0.2">
      <c r="A1" s="190" t="str">
        <f>"Activity-Based Budget"</f>
        <v>Activity-Based Budget</v>
      </c>
      <c r="B1" s="190"/>
      <c r="C1" s="190"/>
      <c r="D1" s="190"/>
    </row>
    <row r="2" spans="1:5" ht="12.75" customHeight="1" x14ac:dyDescent="0.2">
      <c r="A2" s="190" t="str">
        <f>"Organization: "&amp;Inputs!B7</f>
        <v>Organization: ABC, Inc.</v>
      </c>
      <c r="B2" s="190"/>
      <c r="C2" s="190"/>
      <c r="D2" s="190"/>
    </row>
    <row r="3" spans="1:5" ht="12.75" customHeight="1" x14ac:dyDescent="0.2">
      <c r="A3" s="190" t="str">
        <f>"Formulas"&amp;" "&amp;""</f>
        <v xml:space="preserve">Formulas </v>
      </c>
      <c r="B3" s="190"/>
      <c r="C3" s="190"/>
      <c r="D3" s="190"/>
    </row>
    <row r="4" spans="1:5" ht="12.75" customHeight="1" x14ac:dyDescent="0.2">
      <c r="A4" s="190" t="str">
        <f>""</f>
        <v/>
      </c>
      <c r="B4" s="190"/>
      <c r="C4" s="190"/>
      <c r="D4" s="190"/>
    </row>
    <row r="5" spans="1:5" ht="12.75" customHeight="1" x14ac:dyDescent="0.2">
      <c r="A5" s="117" t="s">
        <v>145</v>
      </c>
      <c r="B5" s="117" t="s">
        <v>215</v>
      </c>
      <c r="C5" s="117" t="s">
        <v>192</v>
      </c>
      <c r="D5" s="117"/>
      <c r="E5" s="117" t="s">
        <v>407</v>
      </c>
    </row>
    <row r="6" spans="1:5" ht="12.75" customHeight="1" x14ac:dyDescent="0.2">
      <c r="A6" s="118" t="s">
        <v>221</v>
      </c>
      <c r="B6" s="118" t="str">
        <f>Labels!B8</f>
        <v>Activities_Dim</v>
      </c>
      <c r="C6" s="119" t="s">
        <v>340</v>
      </c>
      <c r="D6" s="120" t="s">
        <v>363</v>
      </c>
      <c r="E6" s="121" t="s">
        <v>324</v>
      </c>
    </row>
    <row r="7" spans="1:5" ht="12.75" customHeight="1" x14ac:dyDescent="0.2">
      <c r="A7" s="108"/>
      <c r="B7" s="108"/>
      <c r="C7" s="122"/>
      <c r="D7" s="123"/>
      <c r="E7" s="124"/>
    </row>
    <row r="8" spans="1:5" ht="12.75" customHeight="1" x14ac:dyDescent="0.2">
      <c r="A8" s="118" t="s">
        <v>454</v>
      </c>
      <c r="B8" s="118" t="str">
        <f>Labels!B9</f>
        <v>Actual Activity Count</v>
      </c>
      <c r="C8" s="119"/>
      <c r="D8" s="120"/>
      <c r="E8" s="121"/>
    </row>
    <row r="9" spans="1:5" ht="12.75" customHeight="1" x14ac:dyDescent="0.2">
      <c r="A9" s="108"/>
      <c r="B9" s="108"/>
      <c r="C9" s="122"/>
      <c r="D9" s="123"/>
      <c r="E9" s="124"/>
    </row>
    <row r="10" spans="1:5" ht="12.75" customHeight="1" x14ac:dyDescent="0.2">
      <c r="A10" s="118" t="s">
        <v>49</v>
      </c>
      <c r="B10" s="118" t="str">
        <f>Labels!B10</f>
        <v>Activity Budget</v>
      </c>
      <c r="C10" s="119"/>
      <c r="D10" s="120"/>
      <c r="E10" s="121"/>
    </row>
    <row r="11" spans="1:5" ht="12.75" customHeight="1" x14ac:dyDescent="0.2">
      <c r="A11" s="108"/>
      <c r="B11" s="108"/>
      <c r="C11" s="122"/>
      <c r="D11" s="123"/>
      <c r="E11" s="124"/>
    </row>
    <row r="12" spans="1:5" ht="12.75" customHeight="1" x14ac:dyDescent="0.2">
      <c r="A12" s="118" t="s">
        <v>188</v>
      </c>
      <c r="B12" s="118" t="str">
        <f>Labels!B11</f>
        <v>Acitivity Budget Growth%/Period</v>
      </c>
      <c r="C12" s="119" t="s">
        <v>340</v>
      </c>
      <c r="D12" s="120" t="s">
        <v>363</v>
      </c>
      <c r="E12" s="121" t="s">
        <v>458</v>
      </c>
    </row>
    <row r="13" spans="1:5" ht="12.75" customHeight="1" x14ac:dyDescent="0.2">
      <c r="A13" s="108"/>
      <c r="B13" s="108"/>
      <c r="C13" s="122"/>
      <c r="D13" s="123"/>
      <c r="E13" s="124"/>
    </row>
    <row r="14" spans="1:5" ht="12.75" customHeight="1" x14ac:dyDescent="0.2">
      <c r="A14" s="118" t="s">
        <v>25</v>
      </c>
      <c r="B14" s="118" t="str">
        <f>Labels!B12</f>
        <v>Activity Budget Growth (%/Yr)</v>
      </c>
      <c r="C14" s="119"/>
      <c r="D14" s="120"/>
      <c r="E14" s="121"/>
    </row>
    <row r="15" spans="1:5" ht="12.75" customHeight="1" x14ac:dyDescent="0.2">
      <c r="A15" s="108"/>
      <c r="B15" s="108"/>
      <c r="C15" s="122"/>
      <c r="D15" s="123"/>
      <c r="E15" s="124"/>
    </row>
    <row r="16" spans="1:5" ht="12.75" customHeight="1" x14ac:dyDescent="0.2">
      <c r="A16" s="118" t="s">
        <v>11</v>
      </c>
      <c r="B16" s="118" t="str">
        <f>Labels!B13</f>
        <v>Activity Budget</v>
      </c>
      <c r="C16" s="119" t="s">
        <v>340</v>
      </c>
      <c r="D16" s="120" t="s">
        <v>363</v>
      </c>
      <c r="E16" s="121" t="s">
        <v>165</v>
      </c>
    </row>
    <row r="17" spans="1:5" ht="12.75" customHeight="1" x14ac:dyDescent="0.2">
      <c r="A17" s="108"/>
      <c r="B17" s="108"/>
      <c r="C17" s="122"/>
      <c r="D17" s="123"/>
      <c r="E17" s="124"/>
    </row>
    <row r="18" spans="1:5" ht="12.75" customHeight="1" x14ac:dyDescent="0.2">
      <c r="A18" s="118" t="s">
        <v>165</v>
      </c>
      <c r="B18" s="118" t="str">
        <f>Labels!B14</f>
        <v>Activity Budget</v>
      </c>
      <c r="C18" s="119" t="s">
        <v>340</v>
      </c>
      <c r="D18" s="120" t="s">
        <v>363</v>
      </c>
      <c r="E18" s="121" t="s">
        <v>256</v>
      </c>
    </row>
    <row r="19" spans="1:5" ht="12.75" customHeight="1" x14ac:dyDescent="0.2">
      <c r="A19" s="108"/>
      <c r="B19" s="108"/>
      <c r="C19" s="122"/>
      <c r="D19" s="123"/>
      <c r="E19" s="124"/>
    </row>
    <row r="20" spans="1:5" ht="12.75" customHeight="1" x14ac:dyDescent="0.2">
      <c r="A20" s="118" t="s">
        <v>471</v>
      </c>
      <c r="B20" s="118" t="str">
        <f>Labels!B15</f>
        <v>Activity Description (text)</v>
      </c>
      <c r="C20" s="119"/>
      <c r="D20" s="120"/>
      <c r="E20" s="121"/>
    </row>
    <row r="21" spans="1:5" ht="12.75" customHeight="1" x14ac:dyDescent="0.2">
      <c r="A21" s="108"/>
      <c r="B21" s="108"/>
      <c r="C21" s="122"/>
      <c r="D21" s="123"/>
      <c r="E21" s="124"/>
    </row>
    <row r="22" spans="1:5" ht="12.75" customHeight="1" x14ac:dyDescent="0.2">
      <c r="A22" s="118" t="s">
        <v>139</v>
      </c>
      <c r="B22" s="118" t="str">
        <f>Labels!B16</f>
        <v>Activity History</v>
      </c>
      <c r="C22" s="119"/>
      <c r="D22" s="120"/>
      <c r="E22" s="121"/>
    </row>
    <row r="23" spans="1:5" ht="12.75" customHeight="1" x14ac:dyDescent="0.2">
      <c r="A23" s="108"/>
      <c r="B23" s="108"/>
      <c r="C23" s="122"/>
      <c r="D23" s="123"/>
      <c r="E23" s="124"/>
    </row>
    <row r="24" spans="1:5" ht="12.75" customHeight="1" x14ac:dyDescent="0.2">
      <c r="A24" s="118" t="s">
        <v>380</v>
      </c>
      <c r="B24" s="118" t="str">
        <f>Labels!B17</f>
        <v>Activity History</v>
      </c>
      <c r="C24" s="119" t="s">
        <v>340</v>
      </c>
      <c r="D24" s="120" t="s">
        <v>363</v>
      </c>
      <c r="E24" s="121" t="s">
        <v>139</v>
      </c>
    </row>
    <row r="25" spans="1:5" ht="12.75" customHeight="1" x14ac:dyDescent="0.2">
      <c r="A25" s="108"/>
      <c r="B25" s="108"/>
      <c r="C25" s="122"/>
      <c r="D25" s="123"/>
      <c r="E25" s="124"/>
    </row>
    <row r="26" spans="1:5" ht="12.75" customHeight="1" x14ac:dyDescent="0.2">
      <c r="A26" s="118" t="s">
        <v>263</v>
      </c>
      <c r="B26" s="118" t="str">
        <f>Labels!B18</f>
        <v>Activity Variance %</v>
      </c>
      <c r="C26" s="119" t="s">
        <v>340</v>
      </c>
      <c r="D26" s="120" t="s">
        <v>422</v>
      </c>
      <c r="E26" s="121" t="s">
        <v>162</v>
      </c>
    </row>
    <row r="27" spans="1:5" ht="12.75" customHeight="1" x14ac:dyDescent="0.2">
      <c r="A27" s="108"/>
      <c r="B27" s="108"/>
      <c r="C27" s="122"/>
      <c r="D27" s="123"/>
      <c r="E27" s="124"/>
    </row>
    <row r="28" spans="1:5" ht="12.75" customHeight="1" x14ac:dyDescent="0.2">
      <c r="A28" s="118" t="s">
        <v>474</v>
      </c>
      <c r="B28" s="118" t="str">
        <f>Labels!B19</f>
        <v>Variance - Activity Count</v>
      </c>
      <c r="C28" s="119" t="s">
        <v>340</v>
      </c>
      <c r="D28" s="120" t="s">
        <v>363</v>
      </c>
      <c r="E28" s="121" t="s">
        <v>467</v>
      </c>
    </row>
    <row r="29" spans="1:5" ht="12.75" customHeight="1" x14ac:dyDescent="0.2">
      <c r="A29" s="108"/>
      <c r="B29" s="108"/>
      <c r="C29" s="122"/>
      <c r="D29" s="123"/>
      <c r="E29" s="124"/>
    </row>
    <row r="30" spans="1:5" ht="12.75" customHeight="1" x14ac:dyDescent="0.2">
      <c r="A30" s="118" t="s">
        <v>88</v>
      </c>
      <c r="B30" s="118" t="str">
        <f>Labels!B20</f>
        <v>Driver Num</v>
      </c>
      <c r="C30" s="119" t="s">
        <v>288</v>
      </c>
      <c r="D30" s="120" t="s">
        <v>363</v>
      </c>
      <c r="E30" s="121" t="s">
        <v>456</v>
      </c>
    </row>
    <row r="31" spans="1:5" ht="12.75" customHeight="1" x14ac:dyDescent="0.2">
      <c r="A31" s="108"/>
      <c r="B31" s="108"/>
      <c r="C31" s="122"/>
      <c r="D31" s="123"/>
      <c r="E31" s="124"/>
    </row>
    <row r="32" spans="1:5" ht="12.75" customHeight="1" x14ac:dyDescent="0.2">
      <c r="A32" s="118" t="s">
        <v>241</v>
      </c>
      <c r="B32" s="118" t="str">
        <f>Labels!B21</f>
        <v>Actual Expense</v>
      </c>
      <c r="C32" s="119"/>
      <c r="D32" s="120"/>
      <c r="E32" s="121"/>
    </row>
    <row r="33" spans="1:5" ht="12.75" customHeight="1" x14ac:dyDescent="0.2">
      <c r="A33" s="108"/>
      <c r="B33" s="108"/>
      <c r="C33" s="122"/>
      <c r="D33" s="123"/>
      <c r="E33" s="124"/>
    </row>
    <row r="34" spans="1:5" ht="12.75" customHeight="1" x14ac:dyDescent="0.2">
      <c r="A34" s="118" t="s">
        <v>207</v>
      </c>
      <c r="B34" s="118" t="str">
        <f>Labels!B22</f>
        <v>Expense Budget</v>
      </c>
      <c r="C34" s="119" t="s">
        <v>346</v>
      </c>
      <c r="D34" s="120" t="s">
        <v>363</v>
      </c>
      <c r="E34" s="121" t="s">
        <v>252</v>
      </c>
    </row>
    <row r="35" spans="1:5" ht="12.75" customHeight="1" x14ac:dyDescent="0.2">
      <c r="A35" s="108"/>
      <c r="B35" s="108"/>
      <c r="C35" s="122"/>
      <c r="D35" s="123"/>
      <c r="E35" s="124"/>
    </row>
    <row r="36" spans="1:5" ht="12.75" customHeight="1" x14ac:dyDescent="0.2">
      <c r="A36" s="118" t="s">
        <v>234</v>
      </c>
      <c r="B36" s="118" t="str">
        <f>Labels!B23</f>
        <v>Expense Budget</v>
      </c>
      <c r="C36" s="119" t="s">
        <v>346</v>
      </c>
      <c r="D36" s="120" t="s">
        <v>363</v>
      </c>
      <c r="E36" s="121" t="s">
        <v>152</v>
      </c>
    </row>
    <row r="37" spans="1:5" ht="12.75" customHeight="1" x14ac:dyDescent="0.2">
      <c r="A37" s="108"/>
      <c r="B37" s="108"/>
      <c r="C37" s="122"/>
      <c r="D37" s="123"/>
      <c r="E37" s="124"/>
    </row>
    <row r="38" spans="1:5" ht="12.75" customHeight="1" x14ac:dyDescent="0.2">
      <c r="A38" s="118" t="s">
        <v>294</v>
      </c>
      <c r="B38" s="118" t="str">
        <f>Labels!B24</f>
        <v>Fixed Expense Budget</v>
      </c>
      <c r="C38" s="119" t="s">
        <v>346</v>
      </c>
      <c r="D38" s="120" t="s">
        <v>363</v>
      </c>
      <c r="E38" s="121" t="s">
        <v>229</v>
      </c>
    </row>
    <row r="39" spans="1:5" ht="12.75" customHeight="1" x14ac:dyDescent="0.2">
      <c r="A39" s="108"/>
      <c r="B39" s="108"/>
      <c r="C39" s="122"/>
      <c r="D39" s="123"/>
      <c r="E39" s="124"/>
    </row>
    <row r="40" spans="1:5" ht="12.75" customHeight="1" x14ac:dyDescent="0.2">
      <c r="A40" s="118" t="s">
        <v>229</v>
      </c>
      <c r="B40" s="118" t="str">
        <f>Labels!B25</f>
        <v>Fixed Expense Budget</v>
      </c>
      <c r="C40" s="119" t="s">
        <v>346</v>
      </c>
      <c r="D40" s="120" t="s">
        <v>363</v>
      </c>
      <c r="E40" s="121" t="s">
        <v>461</v>
      </c>
    </row>
    <row r="41" spans="1:5" ht="12.75" customHeight="1" x14ac:dyDescent="0.2">
      <c r="A41" s="108"/>
      <c r="B41" s="108"/>
      <c r="C41" s="122"/>
      <c r="D41" s="123"/>
      <c r="E41" s="124"/>
    </row>
    <row r="42" spans="1:5" ht="12.75" customHeight="1" x14ac:dyDescent="0.2">
      <c r="A42" s="118" t="s">
        <v>77</v>
      </c>
      <c r="B42" s="118" t="str">
        <f>Labels!B26</f>
        <v>Fixed Expense History</v>
      </c>
      <c r="C42" s="119" t="s">
        <v>346</v>
      </c>
      <c r="D42" s="120" t="s">
        <v>363</v>
      </c>
      <c r="E42" s="121" t="s">
        <v>461</v>
      </c>
    </row>
    <row r="43" spans="1:5" ht="12.75" customHeight="1" x14ac:dyDescent="0.2">
      <c r="A43" s="108"/>
      <c r="B43" s="108"/>
      <c r="C43" s="122"/>
      <c r="D43" s="123"/>
      <c r="E43" s="124"/>
    </row>
    <row r="44" spans="1:5" ht="12.75" customHeight="1" x14ac:dyDescent="0.2">
      <c r="A44" s="118" t="s">
        <v>197</v>
      </c>
      <c r="B44" s="118" t="str">
        <f>Labels!B27</f>
        <v>Fixed Expense History</v>
      </c>
      <c r="C44" s="119" t="s">
        <v>346</v>
      </c>
      <c r="D44" s="120" t="s">
        <v>363</v>
      </c>
      <c r="E44" s="121" t="s">
        <v>77</v>
      </c>
    </row>
    <row r="45" spans="1:5" ht="12.75" customHeight="1" x14ac:dyDescent="0.2">
      <c r="A45" s="108"/>
      <c r="B45" s="108"/>
      <c r="C45" s="122"/>
      <c r="D45" s="123"/>
      <c r="E45" s="124"/>
    </row>
    <row r="46" spans="1:5" ht="12.75" customHeight="1" x14ac:dyDescent="0.2">
      <c r="A46" s="118" t="s">
        <v>461</v>
      </c>
      <c r="B46" s="118" t="str">
        <f>Labels!B28</f>
        <v>Fixed Expense</v>
      </c>
      <c r="C46" s="119" t="s">
        <v>346</v>
      </c>
      <c r="D46" s="120" t="s">
        <v>363</v>
      </c>
      <c r="E46" s="121" t="s">
        <v>76</v>
      </c>
    </row>
    <row r="47" spans="1:5" ht="12.75" customHeight="1" x14ac:dyDescent="0.2">
      <c r="A47" s="108"/>
      <c r="B47" s="108"/>
      <c r="C47" s="122"/>
      <c r="D47" s="123"/>
      <c r="E47" s="124"/>
    </row>
    <row r="48" spans="1:5" ht="12.75" customHeight="1" x14ac:dyDescent="0.2">
      <c r="A48" s="118" t="s">
        <v>459</v>
      </c>
      <c r="B48" s="118" t="str">
        <f>Labels!B29</f>
        <v>Expense History</v>
      </c>
      <c r="C48" s="119" t="s">
        <v>346</v>
      </c>
      <c r="D48" s="120" t="s">
        <v>363</v>
      </c>
      <c r="E48" s="121" t="s">
        <v>76</v>
      </c>
    </row>
    <row r="49" spans="1:5" ht="12.75" customHeight="1" x14ac:dyDescent="0.2">
      <c r="A49" s="108"/>
      <c r="B49" s="108"/>
      <c r="C49" s="122"/>
      <c r="D49" s="123"/>
      <c r="E49" s="124"/>
    </row>
    <row r="50" spans="1:5" ht="12.75" customHeight="1" x14ac:dyDescent="0.2">
      <c r="A50" s="118" t="s">
        <v>413</v>
      </c>
      <c r="B50" s="118" t="str">
        <f>Labels!B30</f>
        <v>Expense History</v>
      </c>
      <c r="C50" s="119" t="s">
        <v>346</v>
      </c>
      <c r="D50" s="120" t="s">
        <v>363</v>
      </c>
      <c r="E50" s="121" t="s">
        <v>459</v>
      </c>
    </row>
    <row r="51" spans="1:5" ht="12.75" customHeight="1" x14ac:dyDescent="0.2">
      <c r="A51" s="108"/>
      <c r="B51" s="108"/>
      <c r="C51" s="122"/>
      <c r="D51" s="123"/>
      <c r="E51" s="124"/>
    </row>
    <row r="52" spans="1:5" ht="12.75" customHeight="1" x14ac:dyDescent="0.2">
      <c r="A52" s="118" t="s">
        <v>309</v>
      </c>
      <c r="B52" s="118" t="str">
        <f>Labels!B31</f>
        <v>Expense Variance %</v>
      </c>
      <c r="C52" s="119" t="s">
        <v>346</v>
      </c>
      <c r="D52" s="120" t="s">
        <v>422</v>
      </c>
      <c r="E52" s="121" t="s">
        <v>184</v>
      </c>
    </row>
    <row r="53" spans="1:5" ht="12.75" customHeight="1" x14ac:dyDescent="0.2">
      <c r="A53" s="108"/>
      <c r="B53" s="108"/>
      <c r="C53" s="122"/>
      <c r="D53" s="123"/>
      <c r="E53" s="124"/>
    </row>
    <row r="54" spans="1:5" ht="12.75" customHeight="1" x14ac:dyDescent="0.2">
      <c r="A54" s="118" t="s">
        <v>261</v>
      </c>
      <c r="B54" s="118" t="str">
        <f>Labels!B32</f>
        <v>Variance - Expense</v>
      </c>
      <c r="C54" s="119" t="s">
        <v>346</v>
      </c>
      <c r="D54" s="120" t="s">
        <v>363</v>
      </c>
      <c r="E54" s="121" t="s">
        <v>142</v>
      </c>
    </row>
    <row r="55" spans="1:5" ht="12.75" customHeight="1" x14ac:dyDescent="0.2">
      <c r="A55" s="108"/>
      <c r="B55" s="108"/>
      <c r="C55" s="122"/>
      <c r="D55" s="123"/>
      <c r="E55" s="124"/>
    </row>
    <row r="56" spans="1:5" ht="12.75" customHeight="1" x14ac:dyDescent="0.2">
      <c r="A56" s="118" t="s">
        <v>369</v>
      </c>
      <c r="B56" s="118" t="str">
        <f>Labels!B33</f>
        <v>Variable Expense Budget</v>
      </c>
      <c r="C56" s="119" t="s">
        <v>346</v>
      </c>
      <c r="D56" s="120" t="s">
        <v>363</v>
      </c>
      <c r="E56" s="121" t="s">
        <v>147</v>
      </c>
    </row>
    <row r="57" spans="1:5" ht="12.75" customHeight="1" x14ac:dyDescent="0.2">
      <c r="A57" s="108"/>
      <c r="B57" s="108"/>
      <c r="C57" s="122"/>
      <c r="D57" s="123"/>
      <c r="E57" s="124"/>
    </row>
    <row r="58" spans="1:5" ht="12.75" customHeight="1" x14ac:dyDescent="0.2">
      <c r="A58" s="118" t="s">
        <v>264</v>
      </c>
      <c r="B58" s="118" t="str">
        <f>Labels!B34</f>
        <v>Var Expense Budget by Activity</v>
      </c>
      <c r="C58" s="119" t="s">
        <v>450</v>
      </c>
      <c r="D58" s="120" t="s">
        <v>363</v>
      </c>
      <c r="E58" s="121" t="s">
        <v>284</v>
      </c>
    </row>
    <row r="59" spans="1:5" ht="12.75" customHeight="1" x14ac:dyDescent="0.2">
      <c r="A59" s="108"/>
      <c r="B59" s="108"/>
      <c r="C59" s="122"/>
      <c r="D59" s="123"/>
      <c r="E59" s="124"/>
    </row>
    <row r="60" spans="1:5" ht="12.75" customHeight="1" x14ac:dyDescent="0.2">
      <c r="A60" s="118" t="s">
        <v>284</v>
      </c>
      <c r="B60" s="118" t="str">
        <f>Labels!B35</f>
        <v>Var Expense Budget by Activity</v>
      </c>
      <c r="C60" s="119" t="s">
        <v>450</v>
      </c>
      <c r="D60" s="120" t="s">
        <v>363</v>
      </c>
      <c r="E60" s="121" t="s">
        <v>5</v>
      </c>
    </row>
    <row r="61" spans="1:5" ht="12.75" customHeight="1" x14ac:dyDescent="0.2">
      <c r="A61" s="108"/>
      <c r="B61" s="108"/>
      <c r="C61" s="122"/>
      <c r="D61" s="123"/>
      <c r="E61" s="124"/>
    </row>
    <row r="62" spans="1:5" ht="12.75" customHeight="1" x14ac:dyDescent="0.2">
      <c r="A62" s="118" t="s">
        <v>147</v>
      </c>
      <c r="B62" s="118" t="str">
        <f>Labels!B36</f>
        <v>Variable Expense Budget</v>
      </c>
      <c r="C62" s="119" t="s">
        <v>341</v>
      </c>
      <c r="D62" s="120" t="s">
        <v>363</v>
      </c>
      <c r="E62" s="121" t="s">
        <v>332</v>
      </c>
    </row>
    <row r="63" spans="1:5" ht="12.75" customHeight="1" x14ac:dyDescent="0.2">
      <c r="A63" s="108"/>
      <c r="B63" s="108"/>
      <c r="C63" s="122"/>
      <c r="D63" s="123"/>
      <c r="E63" s="124"/>
    </row>
    <row r="64" spans="1:5" ht="12.75" customHeight="1" x14ac:dyDescent="0.2">
      <c r="A64" s="118" t="s">
        <v>427</v>
      </c>
      <c r="B64" s="118" t="str">
        <f>Labels!B37</f>
        <v>Variable Expense Budget</v>
      </c>
      <c r="C64" s="119" t="s">
        <v>346</v>
      </c>
      <c r="D64" s="120" t="s">
        <v>363</v>
      </c>
      <c r="E64" s="121" t="s">
        <v>147</v>
      </c>
    </row>
    <row r="65" spans="1:5" ht="12.75" customHeight="1" x14ac:dyDescent="0.2">
      <c r="A65" s="108"/>
      <c r="B65" s="108"/>
      <c r="C65" s="122"/>
      <c r="D65" s="123"/>
      <c r="E65" s="124"/>
    </row>
    <row r="66" spans="1:5" ht="12.75" customHeight="1" x14ac:dyDescent="0.2">
      <c r="A66" s="118" t="s">
        <v>283</v>
      </c>
      <c r="B66" s="118" t="str">
        <f>Labels!B38</f>
        <v>Budget Expense / Activity Count</v>
      </c>
      <c r="C66" s="119" t="s">
        <v>341</v>
      </c>
      <c r="D66" s="120" t="s">
        <v>363</v>
      </c>
      <c r="E66" s="121" t="s">
        <v>406</v>
      </c>
    </row>
    <row r="67" spans="1:5" ht="12.75" customHeight="1" x14ac:dyDescent="0.2">
      <c r="A67" s="108"/>
      <c r="B67" s="108"/>
      <c r="C67" s="122"/>
      <c r="D67" s="123"/>
      <c r="E67" s="124"/>
    </row>
    <row r="68" spans="1:5" ht="12.75" customHeight="1" x14ac:dyDescent="0.2">
      <c r="A68" s="118" t="s">
        <v>266</v>
      </c>
      <c r="B68" s="118" t="str">
        <f>Labels!B39</f>
        <v>Coefficient</v>
      </c>
      <c r="C68" s="119" t="s">
        <v>341</v>
      </c>
      <c r="D68" s="120" t="s">
        <v>363</v>
      </c>
      <c r="E68" s="121" t="s">
        <v>388</v>
      </c>
    </row>
    <row r="69" spans="1:5" ht="12.75" customHeight="1" x14ac:dyDescent="0.2">
      <c r="A69" s="108"/>
      <c r="B69" s="108"/>
      <c r="C69" s="122"/>
      <c r="D69" s="123"/>
      <c r="E69" s="124"/>
    </row>
    <row r="70" spans="1:5" ht="12.75" customHeight="1" x14ac:dyDescent="0.2">
      <c r="A70" s="118" t="s">
        <v>406</v>
      </c>
      <c r="B70" s="118" t="str">
        <f>Labels!B40</f>
        <v>Historical Expense / Activity Count</v>
      </c>
      <c r="C70" s="119" t="s">
        <v>341</v>
      </c>
      <c r="D70" s="120" t="s">
        <v>363</v>
      </c>
      <c r="E70" s="121" t="s">
        <v>194</v>
      </c>
    </row>
    <row r="71" spans="1:5" ht="12.75" customHeight="1" x14ac:dyDescent="0.2">
      <c r="A71" s="108"/>
      <c r="B71" s="108"/>
      <c r="C71" s="122"/>
      <c r="D71" s="123"/>
      <c r="E71" s="124"/>
    </row>
    <row r="72" spans="1:5" ht="12.75" customHeight="1" x14ac:dyDescent="0.2">
      <c r="A72" s="118" t="s">
        <v>463</v>
      </c>
      <c r="B72" s="118" t="str">
        <f>Labels!B41</f>
        <v>Driver Weights Input</v>
      </c>
      <c r="C72" s="119"/>
      <c r="D72" s="120"/>
      <c r="E72" s="121"/>
    </row>
    <row r="73" spans="1:5" ht="12.75" customHeight="1" x14ac:dyDescent="0.2">
      <c r="A73" s="108"/>
      <c r="B73" s="108"/>
      <c r="C73" s="122"/>
      <c r="D73" s="123"/>
      <c r="E73" s="124"/>
    </row>
    <row r="74" spans="1:5" ht="12.75" customHeight="1" x14ac:dyDescent="0.2">
      <c r="A74" s="118" t="s">
        <v>101</v>
      </c>
      <c r="B74" s="118" t="str">
        <f>Labels!B42</f>
        <v>Normalized Driver Weights</v>
      </c>
      <c r="C74" s="119" t="s">
        <v>228</v>
      </c>
      <c r="D74" s="120" t="s">
        <v>363</v>
      </c>
      <c r="E74" s="121" t="s">
        <v>384</v>
      </c>
    </row>
    <row r="75" spans="1:5" ht="12.75" customHeight="1" x14ac:dyDescent="0.2">
      <c r="A75" s="118"/>
      <c r="B75" s="118"/>
      <c r="C75" s="119"/>
      <c r="D75" s="120" t="s">
        <v>422</v>
      </c>
      <c r="E75" s="121" t="s">
        <v>347</v>
      </c>
    </row>
    <row r="76" spans="1:5" ht="12.75" customHeight="1" x14ac:dyDescent="0.2">
      <c r="A76" s="108"/>
      <c r="B76" s="108"/>
      <c r="C76" s="122"/>
      <c r="D76" s="123"/>
      <c r="E76" s="124"/>
    </row>
    <row r="77" spans="1:5" ht="12.75" customHeight="1" x14ac:dyDescent="0.2">
      <c r="A77" s="118" t="s">
        <v>421</v>
      </c>
      <c r="B77" s="118" t="str">
        <f>Labels!B43</f>
        <v>Activity Drivers</v>
      </c>
      <c r="C77" s="119"/>
      <c r="D77" s="120"/>
      <c r="E77" s="121"/>
    </row>
    <row r="78" spans="1:5" ht="12.75" customHeight="1" x14ac:dyDescent="0.2">
      <c r="A78" s="108"/>
      <c r="B78" s="108"/>
      <c r="C78" s="122"/>
      <c r="D78" s="123"/>
      <c r="E78" s="124"/>
    </row>
    <row r="79" spans="1:5" ht="12.75" customHeight="1" x14ac:dyDescent="0.2">
      <c r="A79" s="118" t="s">
        <v>46</v>
      </c>
      <c r="B79" s="118" t="str">
        <f>Labels!B44</f>
        <v>Count of Variable Expense Drivers</v>
      </c>
      <c r="C79" s="119" t="s">
        <v>228</v>
      </c>
      <c r="D79" s="120" t="s">
        <v>363</v>
      </c>
      <c r="E79" s="121" t="s">
        <v>223</v>
      </c>
    </row>
    <row r="80" spans="1:5" ht="12.75" customHeight="1" x14ac:dyDescent="0.2">
      <c r="A80" s="108"/>
      <c r="B80" s="108"/>
      <c r="C80" s="122"/>
      <c r="D80" s="123"/>
      <c r="E80" s="124"/>
    </row>
    <row r="81" spans="1:5" ht="12.75" customHeight="1" x14ac:dyDescent="0.2">
      <c r="A81" s="118" t="s">
        <v>270</v>
      </c>
      <c r="B81" s="118" t="str">
        <f>Labels!B45</f>
        <v>Variable Expense History</v>
      </c>
      <c r="C81" s="119" t="s">
        <v>346</v>
      </c>
      <c r="D81" s="120" t="s">
        <v>363</v>
      </c>
      <c r="E81" s="121" t="s">
        <v>423</v>
      </c>
    </row>
    <row r="82" spans="1:5" ht="12.75" customHeight="1" x14ac:dyDescent="0.2">
      <c r="A82" s="108"/>
      <c r="B82" s="108"/>
      <c r="C82" s="122"/>
      <c r="D82" s="123"/>
      <c r="E82" s="124"/>
    </row>
    <row r="83" spans="1:5" ht="12.75" customHeight="1" x14ac:dyDescent="0.2">
      <c r="A83" s="118" t="s">
        <v>348</v>
      </c>
      <c r="B83" s="118" t="str">
        <f>Labels!B46</f>
        <v>Variable Expense History</v>
      </c>
      <c r="C83" s="119" t="s">
        <v>346</v>
      </c>
      <c r="D83" s="120" t="s">
        <v>363</v>
      </c>
      <c r="E83" s="121" t="s">
        <v>270</v>
      </c>
    </row>
    <row r="84" spans="1:5" ht="12.75" customHeight="1" x14ac:dyDescent="0.2">
      <c r="A84" s="108"/>
      <c r="B84" s="108"/>
      <c r="C84" s="122"/>
      <c r="D84" s="123"/>
      <c r="E84" s="124"/>
    </row>
    <row r="85" spans="1:5" ht="12.75" customHeight="1" x14ac:dyDescent="0.2">
      <c r="A85" s="118" t="s">
        <v>242</v>
      </c>
      <c r="B85" s="118" t="str">
        <f>Labels!B47</f>
        <v>Organization Name</v>
      </c>
      <c r="C85" s="119"/>
      <c r="D85" s="120"/>
      <c r="E85" s="121"/>
    </row>
    <row r="86" spans="1:5" ht="12.75" customHeight="1" x14ac:dyDescent="0.2">
      <c r="A86" s="108"/>
      <c r="B86" s="108"/>
      <c r="C86" s="122"/>
      <c r="D86" s="123"/>
      <c r="E86" s="124"/>
    </row>
    <row r="87" spans="1:5" ht="12.75" customHeight="1" x14ac:dyDescent="0.2">
      <c r="A87" s="118" t="s">
        <v>394</v>
      </c>
      <c r="B87" s="118" t="str">
        <f>Labels!B48</f>
        <v>Time Budget</v>
      </c>
      <c r="C87" s="119" t="s">
        <v>258</v>
      </c>
      <c r="D87" s="120" t="s">
        <v>363</v>
      </c>
      <c r="E87" s="121" t="s">
        <v>393</v>
      </c>
    </row>
    <row r="88" spans="1:5" ht="12.75" customHeight="1" x14ac:dyDescent="0.2">
      <c r="A88" s="108"/>
      <c r="B88" s="108"/>
      <c r="C88" s="122"/>
      <c r="D88" s="123"/>
      <c r="E88" s="124"/>
    </row>
    <row r="89" spans="1:5" ht="12.75" customHeight="1" x14ac:dyDescent="0.2">
      <c r="A89" s="118" t="s">
        <v>20</v>
      </c>
      <c r="B89" s="118" t="str">
        <f>Labels!B49</f>
        <v>Time Dates Budget</v>
      </c>
      <c r="C89" s="119" t="s">
        <v>258</v>
      </c>
      <c r="D89" s="120" t="s">
        <v>363</v>
      </c>
      <c r="E89" s="121" t="s">
        <v>282</v>
      </c>
    </row>
    <row r="90" spans="1:5" ht="12.75" customHeight="1" x14ac:dyDescent="0.2">
      <c r="A90" s="108"/>
      <c r="B90" s="108"/>
      <c r="C90" s="122"/>
      <c r="D90" s="123"/>
      <c r="E90" s="124"/>
    </row>
    <row r="91" spans="1:5" ht="12.75" customHeight="1" x14ac:dyDescent="0.2">
      <c r="A91" s="118" t="s">
        <v>310</v>
      </c>
      <c r="B91" s="118" t="str">
        <f>Labels!B50</f>
        <v xml:space="preserve">Time Dates History </v>
      </c>
      <c r="C91" s="119" t="s">
        <v>258</v>
      </c>
      <c r="D91" s="120" t="s">
        <v>363</v>
      </c>
      <c r="E91" s="121" t="s">
        <v>282</v>
      </c>
    </row>
    <row r="92" spans="1:5" ht="12.75" customHeight="1" x14ac:dyDescent="0.2">
      <c r="A92" s="108"/>
      <c r="B92" s="108"/>
      <c r="C92" s="122"/>
      <c r="D92" s="123"/>
      <c r="E92" s="124"/>
    </row>
    <row r="93" spans="1:5" ht="12.75" customHeight="1" x14ac:dyDescent="0.2">
      <c r="A93" s="118" t="s">
        <v>96</v>
      </c>
      <c r="B93" s="118" t="str">
        <f>Labels!B51</f>
        <v>Budget Time Range</v>
      </c>
      <c r="C93" s="119" t="s">
        <v>258</v>
      </c>
      <c r="D93" s="120" t="s">
        <v>363</v>
      </c>
      <c r="E93" s="121" t="s">
        <v>244</v>
      </c>
    </row>
    <row r="94" spans="1:5" ht="12.75" customHeight="1" x14ac:dyDescent="0.2">
      <c r="A94" s="108"/>
      <c r="B94" s="108"/>
      <c r="C94" s="122"/>
      <c r="D94" s="123"/>
      <c r="E94" s="124"/>
    </row>
    <row r="95" spans="1:5" ht="12.75" customHeight="1" x14ac:dyDescent="0.2">
      <c r="A95" s="118" t="s">
        <v>172</v>
      </c>
      <c r="B95" s="118" t="str">
        <f>Labels!B52</f>
        <v>History Time Range</v>
      </c>
      <c r="C95" s="119" t="s">
        <v>258</v>
      </c>
      <c r="D95" s="120" t="s">
        <v>363</v>
      </c>
      <c r="E95" s="121" t="s">
        <v>361</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20"/>
  <sheetViews>
    <sheetView zoomScaleNormal="100" workbookViewId="0"/>
  </sheetViews>
  <sheetFormatPr defaultRowHeight="12.75" customHeight="1" x14ac:dyDescent="0.2"/>
  <sheetData>
    <row r="1" spans="1:8" ht="12.75" customHeight="1" x14ac:dyDescent="0.2">
      <c r="A1" s="190" t="str">
        <f>"Activity-Based Budget"</f>
        <v>Activity-Based Budget</v>
      </c>
      <c r="B1" s="190"/>
      <c r="C1" s="190"/>
      <c r="D1" s="190"/>
    </row>
    <row r="2" spans="1:8" ht="12.75" customHeight="1" x14ac:dyDescent="0.2">
      <c r="A2" s="190" t="str">
        <f>"Organization: "&amp;Inputs!B7</f>
        <v>Organization: ABC, Inc.</v>
      </c>
      <c r="B2" s="190"/>
      <c r="C2" s="190"/>
      <c r="D2" s="190"/>
    </row>
    <row r="3" spans="1:8" ht="12.75" customHeight="1" x14ac:dyDescent="0.2">
      <c r="A3" s="190" t="str">
        <f>"(Compute)"&amp;" "&amp;""</f>
        <v xml:space="preserve">(Compute) </v>
      </c>
      <c r="B3" s="190"/>
      <c r="C3" s="190"/>
      <c r="D3" s="190"/>
    </row>
    <row r="4" spans="1:8" ht="12.75" customHeight="1" x14ac:dyDescent="0.2">
      <c r="A4" s="190" t="str">
        <f>""</f>
        <v/>
      </c>
      <c r="B4" s="190"/>
      <c r="C4" s="190"/>
      <c r="D4" s="190"/>
    </row>
    <row r="5" spans="1:8" ht="12.75" customHeight="1" x14ac:dyDescent="0.2">
      <c r="A5" s="1" t="str">
        <f>"ExpVar_Driver_Ratio_Hist_1"</f>
        <v>ExpVar_Driver_Ratio_Hist_1</v>
      </c>
    </row>
    <row r="6" spans="1:8" ht="12.75" customHeight="1" x14ac:dyDescent="0.2">
      <c r="B6" s="11" t="str">
        <f>'(FnCalls 1)'!F6</f>
        <v>Jan 2010</v>
      </c>
      <c r="C6" s="12" t="str">
        <f>'(FnCalls 1)'!F7</f>
        <v>Feb 2010</v>
      </c>
      <c r="D6" s="12" t="str">
        <f>'(FnCalls 1)'!F8</f>
        <v>Mar 2010</v>
      </c>
      <c r="E6" s="12" t="str">
        <f>'(FnCalls 1)'!F9</f>
        <v>Apr 2010</v>
      </c>
      <c r="F6" s="12" t="str">
        <f>'(FnCalls 1)'!F10</f>
        <v>May 2010</v>
      </c>
      <c r="G6" s="12" t="str">
        <f>'(FnCalls 1)'!F11</f>
        <v>Jun 2010</v>
      </c>
      <c r="H6" s="13" t="str">
        <f>'(FnCalls 1)'!H6</f>
        <v>2010</v>
      </c>
    </row>
    <row r="7" spans="1:8" ht="12.75" customHeight="1" x14ac:dyDescent="0.2">
      <c r="A7" s="7" t="str">
        <f>Labels!B64</f>
        <v>Cost Center A</v>
      </c>
      <c r="B7" s="102"/>
      <c r="C7" s="102"/>
      <c r="D7" s="102"/>
      <c r="E7" s="102"/>
      <c r="F7" s="102"/>
      <c r="G7" s="102"/>
      <c r="H7" s="103"/>
    </row>
    <row r="8" spans="1:8" ht="12.75" customHeight="1" x14ac:dyDescent="0.2">
      <c r="A8" s="37" t="str">
        <f>"   "&amp;Labels!B65</f>
        <v xml:space="preserve">   Labor</v>
      </c>
      <c r="B8" s="104"/>
      <c r="C8" s="104"/>
      <c r="D8" s="104"/>
      <c r="E8" s="104"/>
      <c r="F8" s="104"/>
      <c r="G8" s="104"/>
      <c r="H8" s="105"/>
    </row>
    <row r="9" spans="1:8" ht="12.75" customHeight="1" x14ac:dyDescent="0.2">
      <c r="A9" s="74" t="str">
        <f>"      "&amp;Labels!B60</f>
        <v xml:space="preserve">      Driver 1</v>
      </c>
      <c r="B9" s="63" t="e">
        <f>History!B54*Inputs!D73/INDEX(Budget!B74:B75,MATCH(Inputs!D71,'(Tables)'!B64:B65,0))</f>
        <v>#N/A</v>
      </c>
      <c r="C9" s="63" t="e">
        <f>History!C54*Inputs!D73/INDEX(Budget!B74:B75,MATCH(Inputs!D71,'(Tables)'!B64:B65,0))</f>
        <v>#N/A</v>
      </c>
      <c r="D9" s="63" t="e">
        <f>History!D54*Inputs!D73/INDEX(Budget!B74:B75,MATCH(Inputs!D71,'(Tables)'!B64:B65,0))</f>
        <v>#N/A</v>
      </c>
      <c r="E9" s="63" t="e">
        <f>History!E54*Inputs!D73/INDEX(Budget!B74:B75,MATCH(Inputs!D71,'(Tables)'!B64:B65,0))</f>
        <v>#N/A</v>
      </c>
      <c r="F9" s="63" t="e">
        <f>History!F54*Inputs!D73/INDEX(Budget!B74:B75,MATCH(Inputs!D71,'(Tables)'!B64:B65,0))</f>
        <v>#N/A</v>
      </c>
      <c r="G9" s="63" t="e">
        <f>History!G54*Inputs!D73/INDEX(Budget!B74:B75,MATCH(Inputs!D71,'(Tables)'!B64:B65,0))</f>
        <v>#N/A</v>
      </c>
      <c r="H9" s="107" t="e">
        <f>SUM(History!B54:G54)*Inputs!D73/INDEX(Budget!B74:B75,MATCH(Inputs!D71,'(Tables)'!B64:B65,0))</f>
        <v>#N/A</v>
      </c>
    </row>
    <row r="10" spans="1:8" ht="12.75" customHeight="1" x14ac:dyDescent="0.2">
      <c r="A10" s="74" t="str">
        <f>"      "&amp;Labels!B61</f>
        <v xml:space="preserve">      Driver 2</v>
      </c>
      <c r="B10" s="63" t="e">
        <f>History!B54*Inputs!E73/INDEX(Budget!B74:B75,MATCH(Inputs!E71,'(Tables)'!B64:B65,0))</f>
        <v>#N/A</v>
      </c>
      <c r="C10" s="63" t="e">
        <f>History!C54*Inputs!E73/INDEX(Budget!B74:B75,MATCH(Inputs!E71,'(Tables)'!B64:B65,0))</f>
        <v>#N/A</v>
      </c>
      <c r="D10" s="63" t="e">
        <f>History!D54*Inputs!E73/INDEX(Budget!B74:B75,MATCH(Inputs!E71,'(Tables)'!B64:B65,0))</f>
        <v>#N/A</v>
      </c>
      <c r="E10" s="63" t="e">
        <f>History!E54*Inputs!E73/INDEX(Budget!B74:B75,MATCH(Inputs!E71,'(Tables)'!B64:B65,0))</f>
        <v>#N/A</v>
      </c>
      <c r="F10" s="63" t="e">
        <f>History!F54*Inputs!E73/INDEX(Budget!B74:B75,MATCH(Inputs!E71,'(Tables)'!B64:B65,0))</f>
        <v>#N/A</v>
      </c>
      <c r="G10" s="63" t="e">
        <f>History!G54*Inputs!E73/INDEX(Budget!B74:B75,MATCH(Inputs!E71,'(Tables)'!B64:B65,0))</f>
        <v>#N/A</v>
      </c>
      <c r="H10" s="107" t="e">
        <f>SUM(History!B54:G54)*Inputs!E73/INDEX(Budget!B74:B75,MATCH(Inputs!E71,'(Tables)'!B64:B65,0))</f>
        <v>#N/A</v>
      </c>
    </row>
    <row r="11" spans="1:8" ht="12.75" customHeight="1" x14ac:dyDescent="0.2">
      <c r="A11" s="37" t="str">
        <f>"   "&amp;Labels!B66</f>
        <v xml:space="preserve">   Overhead</v>
      </c>
      <c r="B11" s="104"/>
      <c r="C11" s="104"/>
      <c r="D11" s="104"/>
      <c r="E11" s="104"/>
      <c r="F11" s="104"/>
      <c r="G11" s="104"/>
      <c r="H11" s="105"/>
    </row>
    <row r="12" spans="1:8" ht="12.75" customHeight="1" x14ac:dyDescent="0.2">
      <c r="A12" s="74" t="str">
        <f>"      "&amp;Labels!B60</f>
        <v xml:space="preserve">      Driver 1</v>
      </c>
      <c r="B12" s="63" t="e">
        <f>History!B55*Inputs!D78/INDEX(Budget!B74:B75,MATCH(Inputs!D76,'(Tables)'!B64:B65,0))</f>
        <v>#N/A</v>
      </c>
      <c r="C12" s="63" t="e">
        <f>History!C55*Inputs!D78/INDEX(Budget!B74:B75,MATCH(Inputs!D76,'(Tables)'!B64:B65,0))</f>
        <v>#N/A</v>
      </c>
      <c r="D12" s="63" t="e">
        <f>History!D55*Inputs!D78/INDEX(Budget!B74:B75,MATCH(Inputs!D76,'(Tables)'!B64:B65,0))</f>
        <v>#N/A</v>
      </c>
      <c r="E12" s="63" t="e">
        <f>History!E55*Inputs!D78/INDEX(Budget!B74:B75,MATCH(Inputs!D76,'(Tables)'!B64:B65,0))</f>
        <v>#N/A</v>
      </c>
      <c r="F12" s="63" t="e">
        <f>History!F55*Inputs!D78/INDEX(Budget!B74:B75,MATCH(Inputs!D76,'(Tables)'!B64:B65,0))</f>
        <v>#N/A</v>
      </c>
      <c r="G12" s="63" t="e">
        <f>History!G55*Inputs!D78/INDEX(Budget!B74:B75,MATCH(Inputs!D76,'(Tables)'!B64:B65,0))</f>
        <v>#N/A</v>
      </c>
      <c r="H12" s="107" t="e">
        <f>SUM(History!B55:G55)*Inputs!D78/INDEX(Budget!B74:B75,MATCH(Inputs!D76,'(Tables)'!B64:B65,0))</f>
        <v>#N/A</v>
      </c>
    </row>
    <row r="13" spans="1:8" ht="12.75" customHeight="1" x14ac:dyDescent="0.2">
      <c r="A13" s="74" t="str">
        <f>"      "&amp;Labels!B61</f>
        <v xml:space="preserve">      Driver 2</v>
      </c>
      <c r="B13" s="63" t="e">
        <f>History!B55*Inputs!E78/INDEX(Budget!B74:B75,MATCH(Inputs!E76,'(Tables)'!B64:B65,0))</f>
        <v>#N/A</v>
      </c>
      <c r="C13" s="63" t="e">
        <f>History!C55*Inputs!E78/INDEX(Budget!B74:B75,MATCH(Inputs!E76,'(Tables)'!B64:B65,0))</f>
        <v>#N/A</v>
      </c>
      <c r="D13" s="63" t="e">
        <f>History!D55*Inputs!E78/INDEX(Budget!B74:B75,MATCH(Inputs!E76,'(Tables)'!B64:B65,0))</f>
        <v>#N/A</v>
      </c>
      <c r="E13" s="63" t="e">
        <f>History!E55*Inputs!E78/INDEX(Budget!B74:B75,MATCH(Inputs!E76,'(Tables)'!B64:B65,0))</f>
        <v>#N/A</v>
      </c>
      <c r="F13" s="63" t="e">
        <f>History!F55*Inputs!E78/INDEX(Budget!B74:B75,MATCH(Inputs!E76,'(Tables)'!B64:B65,0))</f>
        <v>#N/A</v>
      </c>
      <c r="G13" s="63" t="e">
        <f>History!G55*Inputs!E78/INDEX(Budget!B74:B75,MATCH(Inputs!E76,'(Tables)'!B64:B65,0))</f>
        <v>#N/A</v>
      </c>
      <c r="H13" s="107" t="e">
        <f>SUM(History!B55:G55)*Inputs!E78/INDEX(Budget!B74:B75,MATCH(Inputs!E76,'(Tables)'!B64:B65,0))</f>
        <v>#N/A</v>
      </c>
    </row>
    <row r="14" spans="1:8" ht="12.75" customHeight="1" x14ac:dyDescent="0.2">
      <c r="A14" s="80" t="str">
        <f>Labels!B67</f>
        <v>Cost Center B</v>
      </c>
      <c r="B14" s="106"/>
      <c r="C14" s="106"/>
      <c r="D14" s="106"/>
      <c r="E14" s="106"/>
      <c r="F14" s="106"/>
      <c r="G14" s="106"/>
      <c r="H14" s="107"/>
    </row>
    <row r="15" spans="1:8" ht="12.75" customHeight="1" x14ac:dyDescent="0.2">
      <c r="A15" s="37" t="str">
        <f>"   "&amp;Labels!B68</f>
        <v xml:space="preserve">   Labor</v>
      </c>
      <c r="B15" s="104"/>
      <c r="C15" s="104"/>
      <c r="D15" s="104"/>
      <c r="E15" s="104"/>
      <c r="F15" s="104"/>
      <c r="G15" s="104"/>
      <c r="H15" s="105"/>
    </row>
    <row r="16" spans="1:8" ht="12.75" customHeight="1" x14ac:dyDescent="0.2">
      <c r="A16" s="74" t="str">
        <f>"      "&amp;Labels!B60</f>
        <v xml:space="preserve">      Driver 1</v>
      </c>
      <c r="B16" s="63" t="e">
        <f>History!B58*Inputs!D83/INDEX(Budget!B74:B75,MATCH(Inputs!D81,'(Tables)'!B64:B65,0))</f>
        <v>#N/A</v>
      </c>
      <c r="C16" s="63" t="e">
        <f>History!C58*Inputs!D83/INDEX(Budget!B74:B75,MATCH(Inputs!D81,'(Tables)'!B64:B65,0))</f>
        <v>#N/A</v>
      </c>
      <c r="D16" s="63" t="e">
        <f>History!D58*Inputs!D83/INDEX(Budget!B74:B75,MATCH(Inputs!D81,'(Tables)'!B64:B65,0))</f>
        <v>#N/A</v>
      </c>
      <c r="E16" s="63" t="e">
        <f>History!E58*Inputs!D83/INDEX(Budget!B74:B75,MATCH(Inputs!D81,'(Tables)'!B64:B65,0))</f>
        <v>#N/A</v>
      </c>
      <c r="F16" s="63" t="e">
        <f>History!F58*Inputs!D83/INDEX(Budget!B74:B75,MATCH(Inputs!D81,'(Tables)'!B64:B65,0))</f>
        <v>#N/A</v>
      </c>
      <c r="G16" s="63" t="e">
        <f>History!G58*Inputs!D83/INDEX(Budget!B74:B75,MATCH(Inputs!D81,'(Tables)'!B64:B65,0))</f>
        <v>#N/A</v>
      </c>
      <c r="H16" s="107" t="e">
        <f>SUM(History!B58:G58)*Inputs!D83/INDEX(Budget!B74:B75,MATCH(Inputs!D81,'(Tables)'!B64:B65,0))</f>
        <v>#N/A</v>
      </c>
    </row>
    <row r="17" spans="1:8" ht="12.75" customHeight="1" x14ac:dyDescent="0.2">
      <c r="A17" s="74" t="str">
        <f>"      "&amp;Labels!B61</f>
        <v xml:space="preserve">      Driver 2</v>
      </c>
      <c r="B17" s="63" t="e">
        <f>History!B58*Inputs!E83/INDEX(Budget!B74:B75,MATCH(Inputs!E81,'(Tables)'!B64:B65,0))</f>
        <v>#N/A</v>
      </c>
      <c r="C17" s="63" t="e">
        <f>History!C58*Inputs!E83/INDEX(Budget!B74:B75,MATCH(Inputs!E81,'(Tables)'!B64:B65,0))</f>
        <v>#N/A</v>
      </c>
      <c r="D17" s="63" t="e">
        <f>History!D58*Inputs!E83/INDEX(Budget!B74:B75,MATCH(Inputs!E81,'(Tables)'!B64:B65,0))</f>
        <v>#N/A</v>
      </c>
      <c r="E17" s="63" t="e">
        <f>History!E58*Inputs!E83/INDEX(Budget!B74:B75,MATCH(Inputs!E81,'(Tables)'!B64:B65,0))</f>
        <v>#N/A</v>
      </c>
      <c r="F17" s="63" t="e">
        <f>History!F58*Inputs!E83/INDEX(Budget!B74:B75,MATCH(Inputs!E81,'(Tables)'!B64:B65,0))</f>
        <v>#N/A</v>
      </c>
      <c r="G17" s="63" t="e">
        <f>History!G58*Inputs!E83/INDEX(Budget!B74:B75,MATCH(Inputs!E81,'(Tables)'!B64:B65,0))</f>
        <v>#N/A</v>
      </c>
      <c r="H17" s="107" t="e">
        <f>SUM(History!B58:G58)*Inputs!E83/INDEX(Budget!B74:B75,MATCH(Inputs!E81,'(Tables)'!B64:B65,0))</f>
        <v>#N/A</v>
      </c>
    </row>
    <row r="18" spans="1:8" ht="12.75" customHeight="1" x14ac:dyDescent="0.2">
      <c r="A18" s="37" t="str">
        <f>"   "&amp;Labels!B69</f>
        <v xml:space="preserve">   Material</v>
      </c>
      <c r="B18" s="104"/>
      <c r="C18" s="104"/>
      <c r="D18" s="104"/>
      <c r="E18" s="104"/>
      <c r="F18" s="104"/>
      <c r="G18" s="104"/>
      <c r="H18" s="105"/>
    </row>
    <row r="19" spans="1:8" ht="12.75" customHeight="1" x14ac:dyDescent="0.2">
      <c r="A19" s="74" t="str">
        <f>"      "&amp;Labels!B60</f>
        <v xml:space="preserve">      Driver 1</v>
      </c>
      <c r="B19" s="63" t="e">
        <f>History!B59*Inputs!D88/INDEX(Budget!B74:B75,MATCH(Inputs!D86,'(Tables)'!B64:B65,0))</f>
        <v>#N/A</v>
      </c>
      <c r="C19" s="63" t="e">
        <f>History!C59*Inputs!D88/INDEX(Budget!B74:B75,MATCH(Inputs!D86,'(Tables)'!B64:B65,0))</f>
        <v>#N/A</v>
      </c>
      <c r="D19" s="63" t="e">
        <f>History!D59*Inputs!D88/INDEX(Budget!B74:B75,MATCH(Inputs!D86,'(Tables)'!B64:B65,0))</f>
        <v>#N/A</v>
      </c>
      <c r="E19" s="63" t="e">
        <f>History!E59*Inputs!D88/INDEX(Budget!B74:B75,MATCH(Inputs!D86,'(Tables)'!B64:B65,0))</f>
        <v>#N/A</v>
      </c>
      <c r="F19" s="63" t="e">
        <f>History!F59*Inputs!D88/INDEX(Budget!B74:B75,MATCH(Inputs!D86,'(Tables)'!B64:B65,0))</f>
        <v>#N/A</v>
      </c>
      <c r="G19" s="63" t="e">
        <f>History!G59*Inputs!D88/INDEX(Budget!B74:B75,MATCH(Inputs!D86,'(Tables)'!B64:B65,0))</f>
        <v>#N/A</v>
      </c>
      <c r="H19" s="107" t="e">
        <f>SUM(History!B59:G59)*Inputs!D88/INDEX(Budget!B74:B75,MATCH(Inputs!D86,'(Tables)'!B64:B65,0))</f>
        <v>#N/A</v>
      </c>
    </row>
    <row r="20" spans="1:8" ht="12.75" customHeight="1" x14ac:dyDescent="0.2">
      <c r="A20" s="95" t="str">
        <f>"      "&amp;Labels!B61</f>
        <v xml:space="preserve">      Driver 2</v>
      </c>
      <c r="B20" s="67" t="e">
        <f>History!B59*Inputs!E88/INDEX(Budget!B74:B75,MATCH(Inputs!E86,'(Tables)'!B64:B65,0))</f>
        <v>#N/A</v>
      </c>
      <c r="C20" s="67" t="e">
        <f>History!C59*Inputs!E88/INDEX(Budget!B74:B75,MATCH(Inputs!E86,'(Tables)'!B64:B65,0))</f>
        <v>#N/A</v>
      </c>
      <c r="D20" s="67" t="e">
        <f>History!D59*Inputs!E88/INDEX(Budget!B74:B75,MATCH(Inputs!E86,'(Tables)'!B64:B65,0))</f>
        <v>#N/A</v>
      </c>
      <c r="E20" s="67" t="e">
        <f>History!E59*Inputs!E88/INDEX(Budget!B74:B75,MATCH(Inputs!E86,'(Tables)'!B64:B65,0))</f>
        <v>#N/A</v>
      </c>
      <c r="F20" s="67" t="e">
        <f>History!F59*Inputs!E88/INDEX(Budget!B74:B75,MATCH(Inputs!E86,'(Tables)'!B64:B65,0))</f>
        <v>#N/A</v>
      </c>
      <c r="G20" s="67" t="e">
        <f>History!G59*Inputs!E88/INDEX(Budget!B74:B75,MATCH(Inputs!E86,'(Tables)'!B64:B65,0))</f>
        <v>#N/A</v>
      </c>
      <c r="H20" s="125" t="e">
        <f>SUM(History!B59:G59)*Inputs!E88/INDEX(Budget!B74:B75,MATCH(Inputs!E86,'(Tables)'!B64:B65,0))</f>
        <v>#N/A</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9"/>
  <sheetViews>
    <sheetView zoomScaleNormal="100" workbookViewId="0"/>
  </sheetViews>
  <sheetFormatPr defaultRowHeight="12.75" customHeight="1" x14ac:dyDescent="0.2"/>
  <sheetData>
    <row r="1" spans="1:8" ht="12.75" customHeight="1" x14ac:dyDescent="0.2">
      <c r="A1" s="190" t="str">
        <f>"Activity-Based Budget"</f>
        <v>Activity-Based Budget</v>
      </c>
      <c r="B1" s="190"/>
      <c r="C1" s="190"/>
      <c r="D1" s="190"/>
    </row>
    <row r="2" spans="1:8" ht="12.75" customHeight="1" x14ac:dyDescent="0.2">
      <c r="A2" s="190" t="str">
        <f>"Organization: "&amp;Inputs!B7</f>
        <v>Organization: ABC, Inc.</v>
      </c>
      <c r="B2" s="190"/>
      <c r="C2" s="190"/>
      <c r="D2" s="190"/>
    </row>
    <row r="3" spans="1:8" ht="12.75" customHeight="1" x14ac:dyDescent="0.2">
      <c r="A3" s="190" t="str">
        <f>"(FnCalls 1)"&amp;" "&amp;""</f>
        <v xml:space="preserve">(FnCalls 1) </v>
      </c>
      <c r="B3" s="190"/>
      <c r="C3" s="190"/>
      <c r="D3" s="190"/>
    </row>
    <row r="4" spans="1:8" ht="12.75" customHeight="1" x14ac:dyDescent="0.2">
      <c r="A4" s="190" t="str">
        <f>""</f>
        <v/>
      </c>
      <c r="B4" s="190"/>
      <c r="C4" s="190"/>
      <c r="D4" s="190"/>
    </row>
    <row r="5" spans="1:8" ht="12.75" customHeight="1" x14ac:dyDescent="0.2">
      <c r="A5" s="4">
        <f>IF(WEEKDAY(Labels!B5)&gt;=1,Labels!B5-WEEKDAY(Labels!B5)+1,Labels!B5-(7-(1-WEEKDAY(Labels!B5))))</f>
        <v>40174</v>
      </c>
    </row>
    <row r="6" spans="1:8" ht="12.75" customHeight="1" x14ac:dyDescent="0.2">
      <c r="A6" s="4">
        <f>DATE(YEAR(Labels!B5)+(0),MONTH(Labels!B5)+(0),1)</f>
        <v>40179</v>
      </c>
      <c r="C6" s="4">
        <f>Labels!B5+(0)</f>
        <v>40179</v>
      </c>
      <c r="D6" t="str">
        <f t="shared" ref="D6:D19" si="0">TEXT(C6,"m/d/yyyy")</f>
        <v>1/1/2010</v>
      </c>
      <c r="F6" t="str">
        <f t="shared" ref="F6:F19" si="1">TEXT(A6,"MMM yyyy")</f>
        <v>Jan 2010</v>
      </c>
      <c r="G6" t="str">
        <f>"Q"&amp;(TRUNC((MONTH(A6)-1)/3)+1)&amp;" "&amp;YEAR(A6)</f>
        <v>Q1 2010</v>
      </c>
      <c r="H6" t="str">
        <f>TEXT(YEAR(A6),"0000")</f>
        <v>2010</v>
      </c>
    </row>
    <row r="7" spans="1:8" ht="12.75" customHeight="1" x14ac:dyDescent="0.2">
      <c r="A7" s="4">
        <f>DATE(YEAR(Labels!B5)+(0),MONTH(Labels!B5)+(1),1)</f>
        <v>40210</v>
      </c>
      <c r="C7" s="4">
        <f>Labels!B5+(31)</f>
        <v>40210</v>
      </c>
      <c r="D7" t="str">
        <f t="shared" si="0"/>
        <v>2/1/2010</v>
      </c>
      <c r="F7" t="str">
        <f t="shared" si="1"/>
        <v>Feb 2010</v>
      </c>
    </row>
    <row r="8" spans="1:8" ht="12.75" customHeight="1" x14ac:dyDescent="0.2">
      <c r="A8" s="4">
        <f>DATE(YEAR(Labels!B5)+(0),MONTH(Labels!B5)+(2),1)</f>
        <v>40238</v>
      </c>
      <c r="C8" s="4">
        <f>Labels!B5+(59)</f>
        <v>40238</v>
      </c>
      <c r="D8" t="str">
        <f t="shared" si="0"/>
        <v>3/1/2010</v>
      </c>
      <c r="F8" t="str">
        <f t="shared" si="1"/>
        <v>Mar 2010</v>
      </c>
    </row>
    <row r="9" spans="1:8" ht="12.75" customHeight="1" x14ac:dyDescent="0.2">
      <c r="A9" s="4">
        <f>DATE(YEAR(Labels!B5)+(0),MONTH(Labels!B5)+(3),1)</f>
        <v>40269</v>
      </c>
      <c r="C9" s="4">
        <f>Labels!B5+(90)</f>
        <v>40269</v>
      </c>
      <c r="D9" t="str">
        <f t="shared" si="0"/>
        <v>4/1/2010</v>
      </c>
      <c r="F9" t="str">
        <f t="shared" si="1"/>
        <v>Apr 2010</v>
      </c>
      <c r="G9" t="str">
        <f>"Q"&amp;(TRUNC((MONTH(A9)-1)/3)+1)&amp;" "&amp;YEAR(A9)</f>
        <v>Q2 2010</v>
      </c>
    </row>
    <row r="10" spans="1:8" ht="12.75" customHeight="1" x14ac:dyDescent="0.2">
      <c r="A10" s="4">
        <f>DATE(YEAR(Labels!B5)+(0),MONTH(Labels!B5)+(4),1)</f>
        <v>40299</v>
      </c>
      <c r="C10" s="4">
        <f>Labels!B5+(120)</f>
        <v>40299</v>
      </c>
      <c r="D10" t="str">
        <f t="shared" si="0"/>
        <v>5/1/2010</v>
      </c>
      <c r="F10" t="str">
        <f t="shared" si="1"/>
        <v>May 2010</v>
      </c>
    </row>
    <row r="11" spans="1:8" ht="12.75" customHeight="1" x14ac:dyDescent="0.2">
      <c r="A11" s="4">
        <f>DATE(YEAR(Labels!B5)+(0),MONTH(Labels!B5)+(5),1)</f>
        <v>40330</v>
      </c>
      <c r="C11" s="4">
        <f>Labels!B5+(151)</f>
        <v>40330</v>
      </c>
      <c r="D11" t="str">
        <f t="shared" si="0"/>
        <v>6/1/2010</v>
      </c>
      <c r="F11" t="str">
        <f t="shared" si="1"/>
        <v>Jun 2010</v>
      </c>
    </row>
    <row r="12" spans="1:8" ht="12.75" customHeight="1" x14ac:dyDescent="0.2">
      <c r="A12" s="4">
        <f>DATE(YEAR(Labels!B5)+(0),MONTH(Labels!B5)+(6),1)</f>
        <v>40360</v>
      </c>
      <c r="C12" s="4">
        <f>Labels!B5+(181)</f>
        <v>40360</v>
      </c>
      <c r="D12" t="str">
        <f t="shared" si="0"/>
        <v>7/1/2010</v>
      </c>
      <c r="F12" t="str">
        <f t="shared" si="1"/>
        <v>Jul 2010</v>
      </c>
      <c r="G12" t="str">
        <f>"Q"&amp;(TRUNC((MONTH(A12)-1)/3)+1)&amp;" "&amp;YEAR(A12)</f>
        <v>Q3 2010</v>
      </c>
    </row>
    <row r="13" spans="1:8" ht="12.75" customHeight="1" x14ac:dyDescent="0.2">
      <c r="A13" s="4">
        <f>DATE(YEAR(Labels!B5)+(0),MONTH(Labels!B5)+(7),1)</f>
        <v>40391</v>
      </c>
      <c r="B13" s="4">
        <f>A5+(217)</f>
        <v>40391</v>
      </c>
      <c r="C13" s="4">
        <f>Labels!B5+(212)</f>
        <v>40391</v>
      </c>
      <c r="D13" t="str">
        <f t="shared" si="0"/>
        <v>8/1/2010</v>
      </c>
      <c r="E13" t="str">
        <f>"W "&amp;TEXT(B13,"m/d/yyyy")</f>
        <v>W 8/1/2010</v>
      </c>
      <c r="F13" t="str">
        <f t="shared" si="1"/>
        <v>Aug 2010</v>
      </c>
    </row>
    <row r="14" spans="1:8" ht="12.75" customHeight="1" x14ac:dyDescent="0.2">
      <c r="A14" s="4">
        <f>DATE(YEAR(Labels!B5)+(0),MONTH(Labels!B5)+(8),1)</f>
        <v>40422</v>
      </c>
      <c r="C14" s="4">
        <f>Labels!B5+(243)</f>
        <v>40422</v>
      </c>
      <c r="D14" t="str">
        <f t="shared" si="0"/>
        <v>9/1/2010</v>
      </c>
      <c r="F14" t="str">
        <f t="shared" si="1"/>
        <v>Sep 2010</v>
      </c>
    </row>
    <row r="15" spans="1:8" ht="12.75" customHeight="1" x14ac:dyDescent="0.2">
      <c r="A15" s="4">
        <f>DATE(YEAR(Labels!B5)+(0),MONTH(Labels!B5)+(9),1)</f>
        <v>40452</v>
      </c>
      <c r="C15" s="4">
        <f>Labels!B5+(273)</f>
        <v>40452</v>
      </c>
      <c r="D15" t="str">
        <f t="shared" si="0"/>
        <v>10/1/2010</v>
      </c>
      <c r="F15" t="str">
        <f t="shared" si="1"/>
        <v>Oct 2010</v>
      </c>
      <c r="G15" t="str">
        <f>"Q"&amp;(TRUNC((MONTH(A15)-1)/3)+1)&amp;" "&amp;YEAR(A15)</f>
        <v>Q4 2010</v>
      </c>
    </row>
    <row r="16" spans="1:8" ht="12.75" customHeight="1" x14ac:dyDescent="0.2">
      <c r="A16" s="4">
        <f>DATE(YEAR(Labels!B5)+(0),MONTH(Labels!B5)+(10),1)</f>
        <v>40483</v>
      </c>
      <c r="C16" s="4">
        <f>Labels!B5+(304)</f>
        <v>40483</v>
      </c>
      <c r="D16" t="str">
        <f t="shared" si="0"/>
        <v>11/1/2010</v>
      </c>
      <c r="F16" t="str">
        <f t="shared" si="1"/>
        <v>Nov 2010</v>
      </c>
    </row>
    <row r="17" spans="1:8" ht="12.75" customHeight="1" x14ac:dyDescent="0.2">
      <c r="A17" s="4">
        <f>DATE(YEAR(Labels!B5)+(0),MONTH(Labels!B5)+(11),1)</f>
        <v>40513</v>
      </c>
      <c r="C17" s="4">
        <f>Labels!B5+(334)</f>
        <v>40513</v>
      </c>
      <c r="D17" t="str">
        <f t="shared" si="0"/>
        <v>12/1/2010</v>
      </c>
      <c r="F17" t="str">
        <f t="shared" si="1"/>
        <v>Dec 2010</v>
      </c>
    </row>
    <row r="18" spans="1:8" ht="12.75" customHeight="1" x14ac:dyDescent="0.2">
      <c r="A18" s="4">
        <f>DATE(YEAR(Labels!B5)+(1),MONTH(Labels!B5)+(0),1)</f>
        <v>40544</v>
      </c>
      <c r="C18" s="4">
        <f>Labels!B5+(365)</f>
        <v>40544</v>
      </c>
      <c r="D18" t="str">
        <f t="shared" si="0"/>
        <v>1/1/2011</v>
      </c>
      <c r="F18" t="str">
        <f t="shared" si="1"/>
        <v>Jan 2011</v>
      </c>
      <c r="G18" t="str">
        <f>"Q"&amp;(TRUNC((MONTH(A18)-1)/3)+1)&amp;" "&amp;YEAR(A18)</f>
        <v>Q1 2011</v>
      </c>
      <c r="H18" t="str">
        <f>TEXT(YEAR(A18),"0000")</f>
        <v>2011</v>
      </c>
    </row>
    <row r="19" spans="1:8" ht="12.75" customHeight="1" x14ac:dyDescent="0.2">
      <c r="A19" s="4">
        <f>DATE(YEAR(Labels!B5)+(1),MONTH(Labels!B5)+(1),1)</f>
        <v>40575</v>
      </c>
      <c r="C19" s="4">
        <f>Labels!B5+(396)</f>
        <v>40575</v>
      </c>
      <c r="D19" t="str">
        <f t="shared" si="0"/>
        <v>2/1/2011</v>
      </c>
      <c r="F19" t="str">
        <f t="shared" si="1"/>
        <v>Feb 2011</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N116"/>
  <sheetViews>
    <sheetView zoomScaleNormal="100" workbookViewId="0"/>
  </sheetViews>
  <sheetFormatPr defaultRowHeight="12.75" customHeight="1" x14ac:dyDescent="0.2"/>
  <cols>
    <col min="1" max="1" width="26.5703125" customWidth="1"/>
    <col min="2" max="3" width="12" customWidth="1"/>
    <col min="4" max="4" width="8.7109375" customWidth="1"/>
    <col min="5" max="7" width="8.85546875" customWidth="1"/>
    <col min="8" max="8" width="8.140625" customWidth="1"/>
    <col min="9" max="9" width="9" customWidth="1"/>
    <col min="10" max="10" width="8.7109375" customWidth="1"/>
    <col min="11" max="11" width="8.5703125" customWidth="1"/>
    <col min="12" max="12" width="8.85546875" customWidth="1"/>
    <col min="13" max="13" width="8.7109375" customWidth="1"/>
    <col min="14" max="14" width="5.42578125" customWidth="1"/>
  </cols>
  <sheetData>
    <row r="1" spans="1:14" ht="12.75" customHeight="1" x14ac:dyDescent="0.2">
      <c r="A1" s="190" t="str">
        <f>"Activity-Based Budget"</f>
        <v>Activity-Based Budget</v>
      </c>
      <c r="B1" s="190"/>
      <c r="C1" s="190"/>
      <c r="D1" s="190"/>
    </row>
    <row r="2" spans="1:14" ht="12.75" customHeight="1" x14ac:dyDescent="0.2">
      <c r="A2" s="190" t="str">
        <f>"Organization: "&amp;Inputs!B7</f>
        <v>Organization: ABC, Inc.</v>
      </c>
      <c r="B2" s="190"/>
      <c r="C2" s="190"/>
      <c r="D2" s="190"/>
    </row>
    <row r="3" spans="1:14" ht="12.75" customHeight="1" x14ac:dyDescent="0.2">
      <c r="A3" s="190" t="str">
        <f>"(Tables)"&amp;" "&amp;""</f>
        <v xml:space="preserve">(Tables) </v>
      </c>
      <c r="B3" s="190"/>
      <c r="C3" s="190"/>
      <c r="D3" s="190"/>
    </row>
    <row r="4" spans="1:14" ht="12.75" customHeight="1" x14ac:dyDescent="0.2">
      <c r="A4" s="190" t="str">
        <f>""</f>
        <v/>
      </c>
      <c r="B4" s="190"/>
      <c r="C4" s="190"/>
      <c r="D4" s="190"/>
    </row>
    <row r="5" spans="1:14" ht="12.75" customHeight="1" x14ac:dyDescent="0.2">
      <c r="A5" s="1" t="str">
        <f>Labels!B50</f>
        <v xml:space="preserve">Time Dates History </v>
      </c>
    </row>
    <row r="6" spans="1:14" ht="12.75" customHeight="1" x14ac:dyDescent="0.2">
      <c r="B6" s="11" t="str">
        <f>'(FnCalls 1)'!F6</f>
        <v>Jan 2010</v>
      </c>
      <c r="C6" s="12" t="str">
        <f>'(FnCalls 1)'!F7</f>
        <v>Feb 2010</v>
      </c>
      <c r="D6" s="12" t="str">
        <f>'(FnCalls 1)'!F8</f>
        <v>Mar 2010</v>
      </c>
      <c r="E6" s="12" t="str">
        <f>'(FnCalls 1)'!F9</f>
        <v>Apr 2010</v>
      </c>
      <c r="F6" s="12" t="str">
        <f>'(FnCalls 1)'!F10</f>
        <v>May 2010</v>
      </c>
      <c r="G6" s="12" t="str">
        <f>'(FnCalls 1)'!F11</f>
        <v>Jun 2010</v>
      </c>
      <c r="H6" s="12" t="str">
        <f>'(FnCalls 1)'!F12</f>
        <v>Jul 2010</v>
      </c>
      <c r="I6" s="13" t="str">
        <f>'(FnCalls 1)'!H6</f>
        <v>2010</v>
      </c>
    </row>
    <row r="7" spans="1:14" ht="12.75" customHeight="1" x14ac:dyDescent="0.2">
      <c r="A7" s="5"/>
      <c r="B7" s="126">
        <f>'(FnCalls 1)'!A6</f>
        <v>40179</v>
      </c>
      <c r="C7" s="126">
        <f>'(FnCalls 1)'!A7</f>
        <v>40210</v>
      </c>
      <c r="D7" s="126">
        <f>'(FnCalls 1)'!A8</f>
        <v>40238</v>
      </c>
      <c r="E7" s="126">
        <f>'(FnCalls 1)'!A9</f>
        <v>40269</v>
      </c>
      <c r="F7" s="126">
        <f>'(FnCalls 1)'!A10</f>
        <v>40299</v>
      </c>
      <c r="G7" s="126">
        <f>'(FnCalls 1)'!A11</f>
        <v>40330</v>
      </c>
      <c r="H7" s="126">
        <f>'(FnCalls 1)'!A12</f>
        <v>40360</v>
      </c>
      <c r="I7" s="127"/>
    </row>
    <row r="8" spans="1:14" ht="12.75" customHeight="1" x14ac:dyDescent="0.2">
      <c r="A8" s="1" t="str">
        <f>Labels!B49</f>
        <v>Time Dates Budget</v>
      </c>
    </row>
    <row r="9" spans="1:14" ht="12.75" customHeight="1" x14ac:dyDescent="0.2">
      <c r="B9" s="11" t="str">
        <f>'(FnCalls 1)'!F12</f>
        <v>Jul 2010</v>
      </c>
      <c r="C9" s="12" t="str">
        <f>'(FnCalls 1)'!F13</f>
        <v>Aug 2010</v>
      </c>
      <c r="D9" s="12" t="str">
        <f>'(FnCalls 1)'!F14</f>
        <v>Sep 2010</v>
      </c>
      <c r="E9" s="12" t="str">
        <f>'(FnCalls 1)'!F15</f>
        <v>Oct 2010</v>
      </c>
      <c r="F9" s="12" t="str">
        <f>'(FnCalls 1)'!F16</f>
        <v>Nov 2010</v>
      </c>
      <c r="G9" s="12" t="str">
        <f>'(FnCalls 1)'!F17</f>
        <v>Dec 2010</v>
      </c>
      <c r="H9" s="13" t="str">
        <f>'(FnCalls 1)'!H6</f>
        <v>2010</v>
      </c>
      <c r="I9" s="12" t="str">
        <f>'(FnCalls 1)'!F18</f>
        <v>Jan 2011</v>
      </c>
      <c r="J9" s="13" t="str">
        <f>'(FnCalls 1)'!H18</f>
        <v>2011</v>
      </c>
    </row>
    <row r="10" spans="1:14" ht="12.75" customHeight="1" x14ac:dyDescent="0.2">
      <c r="A10" s="5"/>
      <c r="B10" s="126">
        <f>'(FnCalls 1)'!A12</f>
        <v>40360</v>
      </c>
      <c r="C10" s="126">
        <f>'(FnCalls 1)'!A13</f>
        <v>40391</v>
      </c>
      <c r="D10" s="126">
        <f>'(FnCalls 1)'!A14</f>
        <v>40422</v>
      </c>
      <c r="E10" s="126">
        <f>'(FnCalls 1)'!A15</f>
        <v>40452</v>
      </c>
      <c r="F10" s="126">
        <f>'(FnCalls 1)'!A16</f>
        <v>40483</v>
      </c>
      <c r="G10" s="126">
        <f>'(FnCalls 1)'!A17</f>
        <v>40513</v>
      </c>
      <c r="H10" s="127"/>
      <c r="I10" s="126">
        <f>'(FnCalls 1)'!A18</f>
        <v>40544</v>
      </c>
      <c r="J10" s="127"/>
    </row>
    <row r="11" spans="1:14" ht="12.75" customHeight="1" x14ac:dyDescent="0.2">
      <c r="A11" s="1" t="str">
        <f>Labels!B28</f>
        <v>Fixed Expense</v>
      </c>
    </row>
    <row r="12" spans="1:14" ht="12.75" customHeight="1" x14ac:dyDescent="0.2">
      <c r="B12" s="11" t="str">
        <f>'(FnCalls 1)'!F6</f>
        <v>Jan 2010</v>
      </c>
      <c r="C12" s="12" t="str">
        <f>'(FnCalls 1)'!F7</f>
        <v>Feb 2010</v>
      </c>
      <c r="D12" s="12" t="str">
        <f>'(FnCalls 1)'!F8</f>
        <v>Mar 2010</v>
      </c>
      <c r="E12" s="12" t="str">
        <f>'(FnCalls 1)'!F9</f>
        <v>Apr 2010</v>
      </c>
      <c r="F12" s="12" t="str">
        <f>'(FnCalls 1)'!F10</f>
        <v>May 2010</v>
      </c>
      <c r="G12" s="12" t="str">
        <f>'(FnCalls 1)'!F11</f>
        <v>Jun 2010</v>
      </c>
      <c r="H12" s="12" t="str">
        <f>'(FnCalls 1)'!F12</f>
        <v>Jul 2010</v>
      </c>
      <c r="I12" s="12" t="str">
        <f>'(FnCalls 1)'!F13</f>
        <v>Aug 2010</v>
      </c>
      <c r="J12" s="12" t="str">
        <f>'(FnCalls 1)'!F14</f>
        <v>Sep 2010</v>
      </c>
      <c r="K12" s="12" t="str">
        <f>'(FnCalls 1)'!F15</f>
        <v>Oct 2010</v>
      </c>
      <c r="L12" s="12" t="str">
        <f>'(FnCalls 1)'!F16</f>
        <v>Nov 2010</v>
      </c>
      <c r="M12" s="12" t="str">
        <f>'(FnCalls 1)'!F17</f>
        <v>Dec 2010</v>
      </c>
      <c r="N12" s="13" t="str">
        <f>'(FnCalls 1)'!H6</f>
        <v>2010</v>
      </c>
    </row>
    <row r="13" spans="1:14" ht="12.75" customHeight="1" x14ac:dyDescent="0.2">
      <c r="A13" s="7" t="str">
        <f>Labels!B64</f>
        <v>Cost Center A</v>
      </c>
      <c r="B13" s="70"/>
      <c r="C13" s="70"/>
      <c r="D13" s="70"/>
      <c r="E13" s="70"/>
      <c r="F13" s="70"/>
      <c r="G13" s="70"/>
      <c r="H13" s="70"/>
      <c r="I13" s="70"/>
      <c r="J13" s="70"/>
      <c r="K13" s="70"/>
      <c r="L13" s="70"/>
      <c r="M13" s="70"/>
      <c r="N13" s="18"/>
    </row>
    <row r="14" spans="1:14" ht="12.75" customHeight="1" x14ac:dyDescent="0.2">
      <c r="A14" s="37" t="str">
        <f>"   "&amp;Labels!B65</f>
        <v xml:space="preserve">   Labor</v>
      </c>
      <c r="B14" s="71">
        <f>Inputs!D23</f>
        <v>0</v>
      </c>
      <c r="C14" s="71">
        <f>Inputs!E23</f>
        <v>0</v>
      </c>
      <c r="D14" s="71">
        <f>Inputs!F23</f>
        <v>0</v>
      </c>
      <c r="E14" s="71">
        <f>Inputs!G23</f>
        <v>0</v>
      </c>
      <c r="F14" s="71">
        <f>Inputs!H23</f>
        <v>0</v>
      </c>
      <c r="G14" s="71">
        <f>Inputs!I23</f>
        <v>0</v>
      </c>
      <c r="H14" s="71">
        <f>Inputs!J23</f>
        <v>0</v>
      </c>
      <c r="I14" s="71">
        <f>Inputs!K23</f>
        <v>0</v>
      </c>
      <c r="J14" s="71">
        <f>Inputs!L23</f>
        <v>0</v>
      </c>
      <c r="K14" s="71">
        <f>Inputs!M23</f>
        <v>0</v>
      </c>
      <c r="L14" s="71">
        <f>Inputs!N23</f>
        <v>0</v>
      </c>
      <c r="M14" s="71">
        <f>Inputs!O23</f>
        <v>0</v>
      </c>
      <c r="N14" s="72">
        <f>SUM(B14:M14)</f>
        <v>0</v>
      </c>
    </row>
    <row r="15" spans="1:14" ht="12.75" customHeight="1" x14ac:dyDescent="0.2">
      <c r="A15" s="37" t="str">
        <f>"   "&amp;Labels!B66</f>
        <v xml:space="preserve">   Overhead</v>
      </c>
      <c r="B15" s="71">
        <f>Inputs!D24</f>
        <v>0</v>
      </c>
      <c r="C15" s="71">
        <f>Inputs!E24</f>
        <v>0</v>
      </c>
      <c r="D15" s="71">
        <f>Inputs!F24</f>
        <v>0</v>
      </c>
      <c r="E15" s="71">
        <f>Inputs!G24</f>
        <v>0</v>
      </c>
      <c r="F15" s="71">
        <f>Inputs!H24</f>
        <v>0</v>
      </c>
      <c r="G15" s="71">
        <f>Inputs!I24</f>
        <v>0</v>
      </c>
      <c r="H15" s="71">
        <f>Inputs!J24</f>
        <v>0</v>
      </c>
      <c r="I15" s="71">
        <f>Inputs!K24</f>
        <v>0</v>
      </c>
      <c r="J15" s="71">
        <f>Inputs!L24</f>
        <v>0</v>
      </c>
      <c r="K15" s="71">
        <f>Inputs!M24</f>
        <v>0</v>
      </c>
      <c r="L15" s="71">
        <f>Inputs!N24</f>
        <v>0</v>
      </c>
      <c r="M15" s="71">
        <f>Inputs!O24</f>
        <v>0</v>
      </c>
      <c r="N15" s="72">
        <f>SUM(B15:M15)</f>
        <v>0</v>
      </c>
    </row>
    <row r="16" spans="1:14" ht="12.75" customHeight="1" x14ac:dyDescent="0.2">
      <c r="A16" s="80" t="str">
        <f>"   "&amp;Labels!C64</f>
        <v xml:space="preserve">   Subtotal</v>
      </c>
      <c r="B16" s="81">
        <f t="shared" ref="B16:M16" si="0">SUM(B14:B15)</f>
        <v>0</v>
      </c>
      <c r="C16" s="81">
        <f t="shared" si="0"/>
        <v>0</v>
      </c>
      <c r="D16" s="81">
        <f t="shared" si="0"/>
        <v>0</v>
      </c>
      <c r="E16" s="81">
        <f t="shared" si="0"/>
        <v>0</v>
      </c>
      <c r="F16" s="81">
        <f t="shared" si="0"/>
        <v>0</v>
      </c>
      <c r="G16" s="81">
        <f t="shared" si="0"/>
        <v>0</v>
      </c>
      <c r="H16" s="81">
        <f t="shared" si="0"/>
        <v>0</v>
      </c>
      <c r="I16" s="81">
        <f t="shared" si="0"/>
        <v>0</v>
      </c>
      <c r="J16" s="81">
        <f t="shared" si="0"/>
        <v>0</v>
      </c>
      <c r="K16" s="81">
        <f t="shared" si="0"/>
        <v>0</v>
      </c>
      <c r="L16" s="81">
        <f t="shared" si="0"/>
        <v>0</v>
      </c>
      <c r="M16" s="81">
        <f t="shared" si="0"/>
        <v>0</v>
      </c>
      <c r="N16" s="23">
        <f>SUM(B16:M16)</f>
        <v>0</v>
      </c>
    </row>
    <row r="17" spans="1:14" ht="12.75" customHeight="1" x14ac:dyDescent="0.2">
      <c r="A17" s="80" t="str">
        <f>Labels!B67</f>
        <v>Cost Center B</v>
      </c>
      <c r="B17" s="81"/>
      <c r="C17" s="81"/>
      <c r="D17" s="81"/>
      <c r="E17" s="81"/>
      <c r="F17" s="81"/>
      <c r="G17" s="81"/>
      <c r="H17" s="81"/>
      <c r="I17" s="81"/>
      <c r="J17" s="81"/>
      <c r="K17" s="81"/>
      <c r="L17" s="81"/>
      <c r="M17" s="81"/>
      <c r="N17" s="23"/>
    </row>
    <row r="18" spans="1:14" ht="12.75" customHeight="1" x14ac:dyDescent="0.2">
      <c r="A18" s="37" t="str">
        <f>"   "&amp;Labels!B68</f>
        <v xml:space="preserve">   Labor</v>
      </c>
      <c r="B18" s="71">
        <f>Inputs!D25</f>
        <v>0</v>
      </c>
      <c r="C18" s="71">
        <f>Inputs!E25</f>
        <v>0</v>
      </c>
      <c r="D18" s="71">
        <f>Inputs!F25</f>
        <v>0</v>
      </c>
      <c r="E18" s="71">
        <f>Inputs!G25</f>
        <v>0</v>
      </c>
      <c r="F18" s="71">
        <f>Inputs!H25</f>
        <v>0</v>
      </c>
      <c r="G18" s="71">
        <f>Inputs!I25</f>
        <v>0</v>
      </c>
      <c r="H18" s="71">
        <f>Inputs!J25</f>
        <v>0</v>
      </c>
      <c r="I18" s="71">
        <f>Inputs!K25</f>
        <v>0</v>
      </c>
      <c r="J18" s="71">
        <f>Inputs!L25</f>
        <v>0</v>
      </c>
      <c r="K18" s="71">
        <f>Inputs!M25</f>
        <v>0</v>
      </c>
      <c r="L18" s="71">
        <f>Inputs!N25</f>
        <v>0</v>
      </c>
      <c r="M18" s="71">
        <f>Inputs!O25</f>
        <v>0</v>
      </c>
      <c r="N18" s="72">
        <f>SUM(B18:M18)</f>
        <v>0</v>
      </c>
    </row>
    <row r="19" spans="1:14" ht="12.75" customHeight="1" x14ac:dyDescent="0.2">
      <c r="A19" s="37" t="str">
        <f>"   "&amp;Labels!B69</f>
        <v xml:space="preserve">   Material</v>
      </c>
      <c r="B19" s="71">
        <f>Inputs!D26</f>
        <v>0</v>
      </c>
      <c r="C19" s="71">
        <f>Inputs!E26</f>
        <v>0</v>
      </c>
      <c r="D19" s="71">
        <f>Inputs!F26</f>
        <v>0</v>
      </c>
      <c r="E19" s="71">
        <f>Inputs!G26</f>
        <v>0</v>
      </c>
      <c r="F19" s="71">
        <f>Inputs!H26</f>
        <v>0</v>
      </c>
      <c r="G19" s="71">
        <f>Inputs!I26</f>
        <v>0</v>
      </c>
      <c r="H19" s="71">
        <f>Inputs!J26</f>
        <v>0</v>
      </c>
      <c r="I19" s="71">
        <f>Inputs!K26</f>
        <v>0</v>
      </c>
      <c r="J19" s="71">
        <f>Inputs!L26</f>
        <v>0</v>
      </c>
      <c r="K19" s="71">
        <f>Inputs!M26</f>
        <v>0</v>
      </c>
      <c r="L19" s="71">
        <f>Inputs!N26</f>
        <v>0</v>
      </c>
      <c r="M19" s="71">
        <f>Inputs!O26</f>
        <v>0</v>
      </c>
      <c r="N19" s="72">
        <f>SUM(B19:M19)</f>
        <v>0</v>
      </c>
    </row>
    <row r="20" spans="1:14" ht="12.75" customHeight="1" x14ac:dyDescent="0.2">
      <c r="A20" s="80" t="str">
        <f>"   "&amp;Labels!C67</f>
        <v xml:space="preserve">   Subtotal</v>
      </c>
      <c r="B20" s="81">
        <f t="shared" ref="B20:M20" si="1">SUM(B18:B19)</f>
        <v>0</v>
      </c>
      <c r="C20" s="81">
        <f t="shared" si="1"/>
        <v>0</v>
      </c>
      <c r="D20" s="81">
        <f t="shared" si="1"/>
        <v>0</v>
      </c>
      <c r="E20" s="81">
        <f t="shared" si="1"/>
        <v>0</v>
      </c>
      <c r="F20" s="81">
        <f t="shared" si="1"/>
        <v>0</v>
      </c>
      <c r="G20" s="81">
        <f t="shared" si="1"/>
        <v>0</v>
      </c>
      <c r="H20" s="81">
        <f t="shared" si="1"/>
        <v>0</v>
      </c>
      <c r="I20" s="81">
        <f t="shared" si="1"/>
        <v>0</v>
      </c>
      <c r="J20" s="81">
        <f t="shared" si="1"/>
        <v>0</v>
      </c>
      <c r="K20" s="81">
        <f t="shared" si="1"/>
        <v>0</v>
      </c>
      <c r="L20" s="81">
        <f t="shared" si="1"/>
        <v>0</v>
      </c>
      <c r="M20" s="81">
        <f t="shared" si="1"/>
        <v>0</v>
      </c>
      <c r="N20" s="23">
        <f>SUM(B20:M20)</f>
        <v>0</v>
      </c>
    </row>
    <row r="21" spans="1:14" ht="12.75" customHeight="1" x14ac:dyDescent="0.2">
      <c r="A21" s="5" t="str">
        <f>Labels!C63</f>
        <v>Total</v>
      </c>
      <c r="B21" s="128">
        <f t="shared" ref="B21:M21" si="2">SUM(B16,B20)</f>
        <v>0</v>
      </c>
      <c r="C21" s="128">
        <f t="shared" si="2"/>
        <v>0</v>
      </c>
      <c r="D21" s="128">
        <f t="shared" si="2"/>
        <v>0</v>
      </c>
      <c r="E21" s="128">
        <f t="shared" si="2"/>
        <v>0</v>
      </c>
      <c r="F21" s="128">
        <f t="shared" si="2"/>
        <v>0</v>
      </c>
      <c r="G21" s="128">
        <f t="shared" si="2"/>
        <v>0</v>
      </c>
      <c r="H21" s="128">
        <f t="shared" si="2"/>
        <v>0</v>
      </c>
      <c r="I21" s="128">
        <f t="shared" si="2"/>
        <v>0</v>
      </c>
      <c r="J21" s="128">
        <f t="shared" si="2"/>
        <v>0</v>
      </c>
      <c r="K21" s="128">
        <f t="shared" si="2"/>
        <v>0</v>
      </c>
      <c r="L21" s="128">
        <f t="shared" si="2"/>
        <v>0</v>
      </c>
      <c r="M21" s="128">
        <f t="shared" si="2"/>
        <v>0</v>
      </c>
      <c r="N21" s="129">
        <f>SUM(B21:M21)</f>
        <v>0</v>
      </c>
    </row>
    <row r="22" spans="1:14" ht="12.75" customHeight="1" x14ac:dyDescent="0.2">
      <c r="A22" s="1" t="str">
        <f>Labels!B48</f>
        <v>Time Budget</v>
      </c>
    </row>
    <row r="23" spans="1:14" ht="12.75" customHeight="1" x14ac:dyDescent="0.2">
      <c r="B23" s="11" t="str">
        <f>'(FnCalls 1)'!F12</f>
        <v>Jul 2010</v>
      </c>
      <c r="C23" s="12" t="str">
        <f>'(FnCalls 1)'!F13</f>
        <v>Aug 2010</v>
      </c>
      <c r="D23" s="12" t="str">
        <f>'(FnCalls 1)'!F14</f>
        <v>Sep 2010</v>
      </c>
      <c r="E23" s="12" t="str">
        <f>'(FnCalls 1)'!F15</f>
        <v>Oct 2010</v>
      </c>
      <c r="F23" s="12" t="str">
        <f>'(FnCalls 1)'!F16</f>
        <v>Nov 2010</v>
      </c>
      <c r="G23" s="12" t="str">
        <f>'(FnCalls 1)'!F17</f>
        <v>Dec 2010</v>
      </c>
      <c r="H23" s="13" t="str">
        <f>'(FnCalls 1)'!H6</f>
        <v>2010</v>
      </c>
    </row>
    <row r="24" spans="1:14" ht="12.75" customHeight="1" x14ac:dyDescent="0.2">
      <c r="A24" s="5"/>
      <c r="B24" s="130">
        <f>0+1/12</f>
        <v>8.3333333333333329E-2</v>
      </c>
      <c r="C24" s="130">
        <f>B24+1/12</f>
        <v>0.16666666666666666</v>
      </c>
      <c r="D24" s="130">
        <f>C24+1/12</f>
        <v>0.25</v>
      </c>
      <c r="E24" s="130">
        <f>D24+1/12</f>
        <v>0.33333333333333331</v>
      </c>
      <c r="F24" s="130">
        <f>E24+1/12</f>
        <v>0.41666666666666663</v>
      </c>
      <c r="G24" s="130">
        <f>F24+1/12</f>
        <v>0.49999999999999994</v>
      </c>
      <c r="H24" s="131">
        <f>G24</f>
        <v>0.49999999999999994</v>
      </c>
    </row>
    <row r="25" spans="1:14" ht="12.75" customHeight="1" x14ac:dyDescent="0.2">
      <c r="A25" s="1" t="str">
        <f>Labels!B11</f>
        <v>Acitivity Budget Growth%/Period</v>
      </c>
    </row>
    <row r="26" spans="1:14" ht="12.75" customHeight="1" x14ac:dyDescent="0.2">
      <c r="B26" s="13"/>
    </row>
    <row r="27" spans="1:14" ht="12.75" customHeight="1" x14ac:dyDescent="0.2">
      <c r="A27" s="7" t="str">
        <f>Labels!B56</f>
        <v>Sales Units A</v>
      </c>
      <c r="B27" s="132">
        <f>(1+Inputs!D46)^(1/12)-1</f>
        <v>0</v>
      </c>
    </row>
    <row r="28" spans="1:14" ht="12.75" customHeight="1" x14ac:dyDescent="0.2">
      <c r="A28" s="9" t="str">
        <f>Labels!B57</f>
        <v>Sales Units B</v>
      </c>
      <c r="B28" s="133">
        <f>(1+Inputs!D47)^(1/12)-1</f>
        <v>0</v>
      </c>
    </row>
    <row r="29" spans="1:14" ht="12.75" customHeight="1" x14ac:dyDescent="0.2">
      <c r="A29" s="1" t="str">
        <f>Labels!B41</f>
        <v>Driver Weights Input</v>
      </c>
    </row>
    <row r="30" spans="1:14" ht="12.75" customHeight="1" x14ac:dyDescent="0.2">
      <c r="B30" s="11" t="str">
        <f>Labels!B60</f>
        <v>Driver 1</v>
      </c>
      <c r="C30" s="12" t="str">
        <f>Labels!B61</f>
        <v>Driver 2</v>
      </c>
      <c r="D30" s="13" t="str">
        <f>Labels!C59</f>
        <v>Total</v>
      </c>
    </row>
    <row r="31" spans="1:14" ht="12.75" customHeight="1" x14ac:dyDescent="0.2">
      <c r="A31" s="7" t="str">
        <f>Labels!B64</f>
        <v>Cost Center A</v>
      </c>
      <c r="B31" s="134"/>
      <c r="C31" s="134"/>
      <c r="D31" s="135"/>
    </row>
    <row r="32" spans="1:14" ht="12.75" customHeight="1" x14ac:dyDescent="0.2">
      <c r="A32" s="37" t="str">
        <f>"   "&amp;Labels!B65</f>
        <v xml:space="preserve">   Labor</v>
      </c>
      <c r="B32" s="111">
        <f>Inputs!D72</f>
        <v>0</v>
      </c>
      <c r="C32" s="111">
        <f>Inputs!E72</f>
        <v>0</v>
      </c>
      <c r="D32" s="112">
        <f>SUM(B32:C32)</f>
        <v>0</v>
      </c>
    </row>
    <row r="33" spans="1:4" ht="12.75" customHeight="1" x14ac:dyDescent="0.2">
      <c r="A33" s="37" t="str">
        <f>"   "&amp;Labels!B66</f>
        <v xml:space="preserve">   Overhead</v>
      </c>
      <c r="B33" s="111">
        <f>Inputs!D77</f>
        <v>0</v>
      </c>
      <c r="C33" s="111">
        <f>Inputs!E77</f>
        <v>0</v>
      </c>
      <c r="D33" s="112">
        <f>SUM(B33:C33)</f>
        <v>0</v>
      </c>
    </row>
    <row r="34" spans="1:4" ht="12.75" customHeight="1" x14ac:dyDescent="0.2">
      <c r="A34" s="80" t="str">
        <f>"   "&amp;Labels!C64</f>
        <v xml:space="preserve">   Subtotal</v>
      </c>
      <c r="B34" s="109">
        <f>SUM(B32:B33)</f>
        <v>0</v>
      </c>
      <c r="C34" s="109">
        <f>SUM(C32:C33)</f>
        <v>0</v>
      </c>
      <c r="D34" s="110">
        <f>SUM(B34:C34)</f>
        <v>0</v>
      </c>
    </row>
    <row r="35" spans="1:4" ht="12.75" customHeight="1" x14ac:dyDescent="0.2">
      <c r="A35" s="80" t="str">
        <f>Labels!B67</f>
        <v>Cost Center B</v>
      </c>
      <c r="B35" s="109"/>
      <c r="C35" s="109"/>
      <c r="D35" s="110"/>
    </row>
    <row r="36" spans="1:4" ht="12.75" customHeight="1" x14ac:dyDescent="0.2">
      <c r="A36" s="37" t="str">
        <f>"   "&amp;Labels!B68</f>
        <v xml:space="preserve">   Labor</v>
      </c>
      <c r="B36" s="111">
        <f>Inputs!D82</f>
        <v>0</v>
      </c>
      <c r="C36" s="111">
        <f>Inputs!E82</f>
        <v>0</v>
      </c>
      <c r="D36" s="112">
        <f>SUM(B36:C36)</f>
        <v>0</v>
      </c>
    </row>
    <row r="37" spans="1:4" ht="12.75" customHeight="1" x14ac:dyDescent="0.2">
      <c r="A37" s="37" t="str">
        <f>"   "&amp;Labels!B69</f>
        <v xml:space="preserve">   Material</v>
      </c>
      <c r="B37" s="111">
        <f>Inputs!D87</f>
        <v>0</v>
      </c>
      <c r="C37" s="111">
        <f>Inputs!E87</f>
        <v>0</v>
      </c>
      <c r="D37" s="112">
        <f>SUM(B37:C37)</f>
        <v>0</v>
      </c>
    </row>
    <row r="38" spans="1:4" ht="12.75" customHeight="1" x14ac:dyDescent="0.2">
      <c r="A38" s="80" t="str">
        <f>"   "&amp;Labels!C67</f>
        <v xml:space="preserve">   Subtotal</v>
      </c>
      <c r="B38" s="109">
        <f>SUM(B36:B37)</f>
        <v>0</v>
      </c>
      <c r="C38" s="109">
        <f>SUM(C36:C37)</f>
        <v>0</v>
      </c>
      <c r="D38" s="110">
        <f>SUM(B38:C38)</f>
        <v>0</v>
      </c>
    </row>
    <row r="39" spans="1:4" ht="12.75" customHeight="1" x14ac:dyDescent="0.2">
      <c r="A39" s="5" t="str">
        <f>Labels!C63</f>
        <v>Total</v>
      </c>
      <c r="B39" s="136">
        <f>SUM(B34,B38)</f>
        <v>0</v>
      </c>
      <c r="C39" s="136">
        <f>SUM(C34,C38)</f>
        <v>0</v>
      </c>
      <c r="D39" s="137">
        <f>SUM(B39:C39)</f>
        <v>0</v>
      </c>
    </row>
    <row r="40" spans="1:4" ht="12.75" customHeight="1" x14ac:dyDescent="0.2">
      <c r="A40" s="1" t="str">
        <f>Labels!B42</f>
        <v>Normalized Driver Weights</v>
      </c>
    </row>
    <row r="41" spans="1:4" ht="12.75" customHeight="1" x14ac:dyDescent="0.2">
      <c r="B41" s="11" t="str">
        <f>Labels!B60</f>
        <v>Driver 1</v>
      </c>
      <c r="C41" s="12" t="str">
        <f>Labels!B61</f>
        <v>Driver 2</v>
      </c>
      <c r="D41" s="13" t="str">
        <f>Labels!C59</f>
        <v>Total</v>
      </c>
    </row>
    <row r="42" spans="1:4" ht="12.75" customHeight="1" x14ac:dyDescent="0.2">
      <c r="A42" s="7" t="str">
        <f>Labels!B64</f>
        <v>Cost Center A</v>
      </c>
      <c r="B42" s="134"/>
      <c r="C42" s="134"/>
      <c r="D42" s="135"/>
    </row>
    <row r="43" spans="1:4" ht="12.75" customHeight="1" x14ac:dyDescent="0.2">
      <c r="A43" s="37" t="str">
        <f>"   "&amp;Labels!B65</f>
        <v xml:space="preserve">   Labor</v>
      </c>
      <c r="B43" s="111">
        <f>Inputs!D73</f>
        <v>0.5</v>
      </c>
      <c r="C43" s="111">
        <f>Inputs!E73</f>
        <v>0.5</v>
      </c>
      <c r="D43" s="112">
        <f>SUM(B43:C43)</f>
        <v>1</v>
      </c>
    </row>
    <row r="44" spans="1:4" ht="12.75" customHeight="1" x14ac:dyDescent="0.2">
      <c r="A44" s="37" t="str">
        <f>"   "&amp;Labels!B66</f>
        <v xml:space="preserve">   Overhead</v>
      </c>
      <c r="B44" s="111">
        <f>Inputs!D78</f>
        <v>0.5</v>
      </c>
      <c r="C44" s="111">
        <f>Inputs!E78</f>
        <v>0.5</v>
      </c>
      <c r="D44" s="112">
        <f>SUM(B44:C44)</f>
        <v>1</v>
      </c>
    </row>
    <row r="45" spans="1:4" ht="12.75" customHeight="1" x14ac:dyDescent="0.2">
      <c r="A45" s="80" t="str">
        <f>"   "&amp;Labels!C64</f>
        <v xml:space="preserve">   Subtotal</v>
      </c>
      <c r="B45" s="109" t="str">
        <f>" "</f>
        <v xml:space="preserve"> </v>
      </c>
      <c r="C45" s="109" t="str">
        <f>" "</f>
        <v xml:space="preserve"> </v>
      </c>
      <c r="D45" s="110" t="str">
        <f>" "</f>
        <v xml:space="preserve"> </v>
      </c>
    </row>
    <row r="46" spans="1:4" ht="12.75" customHeight="1" x14ac:dyDescent="0.2">
      <c r="A46" s="80" t="str">
        <f>Labels!B67</f>
        <v>Cost Center B</v>
      </c>
      <c r="B46" s="109"/>
      <c r="C46" s="109"/>
      <c r="D46" s="110"/>
    </row>
    <row r="47" spans="1:4" ht="12.75" customHeight="1" x14ac:dyDescent="0.2">
      <c r="A47" s="37" t="str">
        <f>"   "&amp;Labels!B68</f>
        <v xml:space="preserve">   Labor</v>
      </c>
      <c r="B47" s="111">
        <f>Inputs!D83</f>
        <v>0.5</v>
      </c>
      <c r="C47" s="111">
        <f>Inputs!E83</f>
        <v>0.5</v>
      </c>
      <c r="D47" s="112">
        <f>SUM(B47:C47)</f>
        <v>1</v>
      </c>
    </row>
    <row r="48" spans="1:4" ht="12.75" customHeight="1" x14ac:dyDescent="0.2">
      <c r="A48" s="37" t="str">
        <f>"   "&amp;Labels!B69</f>
        <v xml:space="preserve">   Material</v>
      </c>
      <c r="B48" s="111">
        <f>Inputs!D88</f>
        <v>0.5</v>
      </c>
      <c r="C48" s="111">
        <f>Inputs!E88</f>
        <v>0.5</v>
      </c>
      <c r="D48" s="112">
        <f>SUM(B48:C48)</f>
        <v>1</v>
      </c>
    </row>
    <row r="49" spans="1:4" ht="12.75" customHeight="1" x14ac:dyDescent="0.2">
      <c r="A49" s="80" t="str">
        <f>"   "&amp;Labels!C67</f>
        <v xml:space="preserve">   Subtotal</v>
      </c>
      <c r="B49" s="109" t="str">
        <f t="shared" ref="B49:D50" si="3">" "</f>
        <v xml:space="preserve"> </v>
      </c>
      <c r="C49" s="109" t="str">
        <f t="shared" si="3"/>
        <v xml:space="preserve"> </v>
      </c>
      <c r="D49" s="110" t="str">
        <f t="shared" si="3"/>
        <v xml:space="preserve"> </v>
      </c>
    </row>
    <row r="50" spans="1:4" ht="12.75" customHeight="1" x14ac:dyDescent="0.2">
      <c r="A50" s="5" t="str">
        <f>Labels!C63</f>
        <v>Total</v>
      </c>
      <c r="B50" s="136" t="str">
        <f t="shared" si="3"/>
        <v xml:space="preserve"> </v>
      </c>
      <c r="C50" s="136" t="str">
        <f t="shared" si="3"/>
        <v xml:space="preserve"> </v>
      </c>
      <c r="D50" s="137" t="str">
        <f t="shared" si="3"/>
        <v xml:space="preserve"> </v>
      </c>
    </row>
    <row r="51" spans="1:4" ht="12.75" customHeight="1" x14ac:dyDescent="0.2">
      <c r="A51" s="1" t="str">
        <f>Labels!B44</f>
        <v>Count of Variable Expense Drivers</v>
      </c>
    </row>
    <row r="52" spans="1:4" ht="12.75" customHeight="1" x14ac:dyDescent="0.2">
      <c r="B52" s="11" t="str">
        <f>Labels!B60</f>
        <v>Driver 1</v>
      </c>
      <c r="C52" s="12" t="str">
        <f>Labels!B61</f>
        <v>Driver 2</v>
      </c>
      <c r="D52" s="13" t="str">
        <f>Labels!C59</f>
        <v>Total</v>
      </c>
    </row>
    <row r="53" spans="1:4" ht="12.75" customHeight="1" x14ac:dyDescent="0.2">
      <c r="A53" s="7" t="str">
        <f>Labels!B64</f>
        <v>Cost Center A</v>
      </c>
      <c r="B53" s="138"/>
      <c r="C53" s="138"/>
      <c r="D53" s="8"/>
    </row>
    <row r="54" spans="1:4" ht="12.75" customHeight="1" x14ac:dyDescent="0.2">
      <c r="A54" s="37" t="str">
        <f>"   "&amp;Labels!B65</f>
        <v xml:space="preserve">   Labor</v>
      </c>
      <c r="B54" s="139">
        <f>IF(Inputs!D71=" ",0,1)</f>
        <v>1</v>
      </c>
      <c r="C54" s="139">
        <f>IF(Inputs!E71=" ",0,1)</f>
        <v>1</v>
      </c>
      <c r="D54" s="140">
        <f>SUM(B54:C54)</f>
        <v>2</v>
      </c>
    </row>
    <row r="55" spans="1:4" ht="12.75" customHeight="1" x14ac:dyDescent="0.2">
      <c r="A55" s="37" t="str">
        <f>"   "&amp;Labels!B66</f>
        <v xml:space="preserve">   Overhead</v>
      </c>
      <c r="B55" s="139">
        <f>IF(Inputs!D76=" ",0,1)</f>
        <v>1</v>
      </c>
      <c r="C55" s="139">
        <f>IF(Inputs!E76=" ",0,1)</f>
        <v>1</v>
      </c>
      <c r="D55" s="140">
        <f>SUM(B55:C55)</f>
        <v>2</v>
      </c>
    </row>
    <row r="56" spans="1:4" ht="12.75" customHeight="1" x14ac:dyDescent="0.2">
      <c r="A56" s="80" t="str">
        <f>"   "&amp;Labels!C64</f>
        <v xml:space="preserve">   Subtotal</v>
      </c>
      <c r="B56" s="141">
        <f>SUM(B54:B55)</f>
        <v>2</v>
      </c>
      <c r="C56" s="141">
        <f>SUM(C54:C55)</f>
        <v>2</v>
      </c>
      <c r="D56" s="142">
        <f>SUM(B56:C56)</f>
        <v>4</v>
      </c>
    </row>
    <row r="57" spans="1:4" ht="12.75" customHeight="1" x14ac:dyDescent="0.2">
      <c r="A57" s="80" t="str">
        <f>Labels!B67</f>
        <v>Cost Center B</v>
      </c>
      <c r="B57" s="141"/>
      <c r="C57" s="141"/>
      <c r="D57" s="142"/>
    </row>
    <row r="58" spans="1:4" ht="12.75" customHeight="1" x14ac:dyDescent="0.2">
      <c r="A58" s="37" t="str">
        <f>"   "&amp;Labels!B68</f>
        <v xml:space="preserve">   Labor</v>
      </c>
      <c r="B58" s="139">
        <f>IF(Inputs!D81=" ",0,1)</f>
        <v>1</v>
      </c>
      <c r="C58" s="139">
        <f>IF(Inputs!E81=" ",0,1)</f>
        <v>1</v>
      </c>
      <c r="D58" s="140">
        <f>SUM(B58:C58)</f>
        <v>2</v>
      </c>
    </row>
    <row r="59" spans="1:4" ht="12.75" customHeight="1" x14ac:dyDescent="0.2">
      <c r="A59" s="37" t="str">
        <f>"   "&amp;Labels!B69</f>
        <v xml:space="preserve">   Material</v>
      </c>
      <c r="B59" s="139">
        <f>IF(Inputs!D86=" ",0,1)</f>
        <v>1</v>
      </c>
      <c r="C59" s="139">
        <f>IF(Inputs!E86=" ",0,1)</f>
        <v>1</v>
      </c>
      <c r="D59" s="140">
        <f>SUM(B59:C59)</f>
        <v>2</v>
      </c>
    </row>
    <row r="60" spans="1:4" ht="12.75" customHeight="1" x14ac:dyDescent="0.2">
      <c r="A60" s="80" t="str">
        <f>"   "&amp;Labels!C67</f>
        <v xml:space="preserve">   Subtotal</v>
      </c>
      <c r="B60" s="141">
        <f>SUM(B58:B59)</f>
        <v>2</v>
      </c>
      <c r="C60" s="141">
        <f>SUM(C58:C59)</f>
        <v>2</v>
      </c>
      <c r="D60" s="142">
        <f>SUM(B60:C60)</f>
        <v>4</v>
      </c>
    </row>
    <row r="61" spans="1:4" ht="12.75" customHeight="1" x14ac:dyDescent="0.2">
      <c r="A61" s="5" t="str">
        <f>Labels!C63</f>
        <v>Total</v>
      </c>
      <c r="B61" s="117">
        <f>SUM(B56,B60)</f>
        <v>4</v>
      </c>
      <c r="C61" s="117">
        <f>SUM(C56,C60)</f>
        <v>4</v>
      </c>
      <c r="D61" s="69">
        <f>SUM(B61:C61)</f>
        <v>8</v>
      </c>
    </row>
    <row r="62" spans="1:4" ht="12.75" customHeight="1" x14ac:dyDescent="0.2">
      <c r="A62" s="1" t="str">
        <f>Labels!B8</f>
        <v>Activities_Dim</v>
      </c>
    </row>
    <row r="63" spans="1:4" ht="12.75" customHeight="1" x14ac:dyDescent="0.2">
      <c r="B63" s="13"/>
    </row>
    <row r="64" spans="1:4" ht="12.75" customHeight="1" x14ac:dyDescent="0.2">
      <c r="A64" s="7" t="str">
        <f>Labels!B56</f>
        <v>Sales Units A</v>
      </c>
      <c r="B64" s="143" t="str">
        <f>Labels!B56</f>
        <v>Sales Units A</v>
      </c>
    </row>
    <row r="65" spans="1:8" ht="12.75" customHeight="1" x14ac:dyDescent="0.2">
      <c r="A65" s="9" t="str">
        <f>Labels!B57</f>
        <v>Sales Units B</v>
      </c>
      <c r="B65" s="144" t="str">
        <f>Labels!B57</f>
        <v>Sales Units B</v>
      </c>
    </row>
    <row r="66" spans="1:8" ht="12.75" customHeight="1" x14ac:dyDescent="0.2">
      <c r="A66" s="1" t="str">
        <f>Labels!B34</f>
        <v>Var Expense Budget by Activity</v>
      </c>
    </row>
    <row r="67" spans="1:8" ht="12.75" customHeight="1" x14ac:dyDescent="0.2">
      <c r="B67" s="11" t="str">
        <f>Labels!B56</f>
        <v>Sales Units A</v>
      </c>
      <c r="C67" s="12" t="str">
        <f>Labels!B57</f>
        <v>Sales Units B</v>
      </c>
      <c r="D67" s="13" t="str">
        <f>Labels!C55</f>
        <v>Total</v>
      </c>
    </row>
    <row r="68" spans="1:8" ht="12.75" customHeight="1" x14ac:dyDescent="0.2">
      <c r="A68" s="7" t="str">
        <f>Labels!B64</f>
        <v>Cost Center A</v>
      </c>
      <c r="B68" s="70"/>
      <c r="C68" s="70"/>
      <c r="D68" s="18"/>
    </row>
    <row r="69" spans="1:8" ht="12.75" customHeight="1" x14ac:dyDescent="0.2">
      <c r="A69" s="37" t="str">
        <f>"   "&amp;Labels!B65</f>
        <v xml:space="preserve">   Labor</v>
      </c>
      <c r="B69" s="71">
        <f>SUM('Activity Costs'!B29:G29)</f>
        <v>0</v>
      </c>
      <c r="C69" s="71">
        <f>SUM('Activity Costs'!B39:G39)</f>
        <v>0</v>
      </c>
      <c r="D69" s="72">
        <f>SUM(B69:C69)</f>
        <v>0</v>
      </c>
    </row>
    <row r="70" spans="1:8" ht="12.75" customHeight="1" x14ac:dyDescent="0.2">
      <c r="A70" s="37" t="str">
        <f>"   "&amp;Labels!B66</f>
        <v xml:space="preserve">   Overhead</v>
      </c>
      <c r="B70" s="71">
        <f>SUM('Activity Costs'!B30:G30)</f>
        <v>0</v>
      </c>
      <c r="C70" s="71">
        <f>SUM('Activity Costs'!B40:G40)</f>
        <v>0</v>
      </c>
      <c r="D70" s="72">
        <f>SUM(B70:C70)</f>
        <v>0</v>
      </c>
    </row>
    <row r="71" spans="1:8" ht="12.75" customHeight="1" x14ac:dyDescent="0.2">
      <c r="A71" s="80" t="str">
        <f>"   "&amp;Labels!C64</f>
        <v xml:space="preserve">   Subtotal</v>
      </c>
      <c r="B71" s="81">
        <f>SUM(B69:B70)</f>
        <v>0</v>
      </c>
      <c r="C71" s="81">
        <f>SUM(C69:C70)</f>
        <v>0</v>
      </c>
      <c r="D71" s="23">
        <f>SUM(D69:D70)</f>
        <v>0</v>
      </c>
    </row>
    <row r="72" spans="1:8" ht="12.75" customHeight="1" x14ac:dyDescent="0.2">
      <c r="A72" s="80" t="str">
        <f>Labels!B67</f>
        <v>Cost Center B</v>
      </c>
      <c r="B72" s="81"/>
      <c r="C72" s="81"/>
      <c r="D72" s="23"/>
    </row>
    <row r="73" spans="1:8" ht="12.75" customHeight="1" x14ac:dyDescent="0.2">
      <c r="A73" s="37" t="str">
        <f>"   "&amp;Labels!B68</f>
        <v xml:space="preserve">   Labor</v>
      </c>
      <c r="B73" s="71">
        <f>SUM('Activity Costs'!B33:G33)</f>
        <v>0</v>
      </c>
      <c r="C73" s="71">
        <f>SUM('Activity Costs'!B43:G43)</f>
        <v>0</v>
      </c>
      <c r="D73" s="72">
        <f>SUM(B73:C73)</f>
        <v>0</v>
      </c>
    </row>
    <row r="74" spans="1:8" ht="12.75" customHeight="1" x14ac:dyDescent="0.2">
      <c r="A74" s="37" t="str">
        <f>"   "&amp;Labels!B69</f>
        <v xml:space="preserve">   Material</v>
      </c>
      <c r="B74" s="71">
        <f>SUM('Activity Costs'!B34:G34)</f>
        <v>0</v>
      </c>
      <c r="C74" s="71">
        <f>SUM('Activity Costs'!B44:G44)</f>
        <v>0</v>
      </c>
      <c r="D74" s="72">
        <f>SUM(B74:C74)</f>
        <v>0</v>
      </c>
    </row>
    <row r="75" spans="1:8" ht="12.75" customHeight="1" x14ac:dyDescent="0.2">
      <c r="A75" s="80" t="str">
        <f>"   "&amp;Labels!C67</f>
        <v xml:space="preserve">   Subtotal</v>
      </c>
      <c r="B75" s="81">
        <f>SUM(B73:B74)</f>
        <v>0</v>
      </c>
      <c r="C75" s="81">
        <f>SUM(C73:C74)</f>
        <v>0</v>
      </c>
      <c r="D75" s="23">
        <f>SUM(D73:D74)</f>
        <v>0</v>
      </c>
    </row>
    <row r="76" spans="1:8" ht="12.75" customHeight="1" x14ac:dyDescent="0.2">
      <c r="A76" s="5" t="str">
        <f>Labels!C63</f>
        <v>Total</v>
      </c>
      <c r="B76" s="128">
        <f>SUM(B71,B75)</f>
        <v>0</v>
      </c>
      <c r="C76" s="128">
        <f>SUM(C71,C75)</f>
        <v>0</v>
      </c>
      <c r="D76" s="129">
        <f>SUM(D71,D75)</f>
        <v>0</v>
      </c>
    </row>
    <row r="77" spans="1:8" ht="12.75" customHeight="1" x14ac:dyDescent="0.2">
      <c r="A77" s="1" t="str">
        <f>Labels!B36</f>
        <v>Variable Expense Budget</v>
      </c>
    </row>
    <row r="78" spans="1:8" ht="12.75" customHeight="1" x14ac:dyDescent="0.2">
      <c r="B78" s="11" t="str">
        <f>'(FnCalls 1)'!F12</f>
        <v>Jul 2010</v>
      </c>
      <c r="C78" s="12" t="str">
        <f>'(FnCalls 1)'!F13</f>
        <v>Aug 2010</v>
      </c>
      <c r="D78" s="12" t="str">
        <f>'(FnCalls 1)'!F14</f>
        <v>Sep 2010</v>
      </c>
      <c r="E78" s="12" t="str">
        <f>'(FnCalls 1)'!F15</f>
        <v>Oct 2010</v>
      </c>
      <c r="F78" s="12" t="str">
        <f>'(FnCalls 1)'!F16</f>
        <v>Nov 2010</v>
      </c>
      <c r="G78" s="12" t="str">
        <f>'(FnCalls 1)'!F17</f>
        <v>Dec 2010</v>
      </c>
      <c r="H78" s="13" t="str">
        <f>'(FnCalls 1)'!H6</f>
        <v>2010</v>
      </c>
    </row>
    <row r="79" spans="1:8" ht="12.75" customHeight="1" x14ac:dyDescent="0.2">
      <c r="A79" s="7" t="str">
        <f>Labels!B60</f>
        <v>Driver 1</v>
      </c>
      <c r="B79" s="70"/>
      <c r="C79" s="70"/>
      <c r="D79" s="70"/>
      <c r="E79" s="70"/>
      <c r="F79" s="70"/>
      <c r="G79" s="70"/>
      <c r="H79" s="18"/>
    </row>
    <row r="80" spans="1:8" ht="12.75" customHeight="1" x14ac:dyDescent="0.2">
      <c r="A80" s="37" t="str">
        <f>"   "&amp;Labels!B64</f>
        <v xml:space="preserve">   Cost Center A</v>
      </c>
      <c r="B80" s="71"/>
      <c r="C80" s="71"/>
      <c r="D80" s="71"/>
      <c r="E80" s="71"/>
      <c r="F80" s="71"/>
      <c r="G80" s="71"/>
      <c r="H80" s="72"/>
    </row>
    <row r="81" spans="1:8" ht="12.75" customHeight="1" x14ac:dyDescent="0.2">
      <c r="A81" s="74" t="str">
        <f>"      "&amp;Labels!B65</f>
        <v xml:space="preserve">      Labor</v>
      </c>
      <c r="B81" s="75">
        <f>IF(ISERROR(MATCH(Inputs!D71,B64:B65,0)),0,B112*INDEX('Activity Costs'!B64:B65,MATCH(Inputs!D71,B64:B65,0)))</f>
        <v>0</v>
      </c>
      <c r="C81" s="75">
        <f>IF(ISERROR(MATCH(Inputs!D71,B64:B65,0)),0,B112*INDEX('Activity Costs'!C64:C65,MATCH(Inputs!D71,B64:B65,0)))</f>
        <v>0</v>
      </c>
      <c r="D81" s="75">
        <f>IF(ISERROR(MATCH(Inputs!D71,B64:B65,0)),0,B112*INDEX('Activity Costs'!D64:D65,MATCH(Inputs!D71,B64:B65,0)))</f>
        <v>0</v>
      </c>
      <c r="E81" s="75">
        <f>IF(ISERROR(MATCH(Inputs!D71,B64:B65,0)),0,B112*INDEX('Activity Costs'!E64:E65,MATCH(Inputs!D71,B64:B65,0)))</f>
        <v>0</v>
      </c>
      <c r="F81" s="75">
        <f>IF(ISERROR(MATCH(Inputs!D71,B64:B65,0)),0,B112*INDEX('Activity Costs'!F64:F65,MATCH(Inputs!D71,B64:B65,0)))</f>
        <v>0</v>
      </c>
      <c r="G81" s="75">
        <f>IF(ISERROR(MATCH(Inputs!D71,B64:B65,0)),0,B112*INDEX('Activity Costs'!G64:G65,MATCH(Inputs!D71,B64:B65,0)))</f>
        <v>0</v>
      </c>
      <c r="H81" s="23">
        <f>SUM(B81:G81)</f>
        <v>0</v>
      </c>
    </row>
    <row r="82" spans="1:8" ht="12.75" customHeight="1" x14ac:dyDescent="0.2">
      <c r="A82" s="74" t="str">
        <f>"      "&amp;Labels!B66</f>
        <v xml:space="preserve">      Overhead</v>
      </c>
      <c r="B82" s="75">
        <f>IF(ISERROR(MATCH(Inputs!D76,B64:B65,0)),0,B113*INDEX('Activity Costs'!B64:B65,MATCH(Inputs!D76,B64:B65,0)))</f>
        <v>0</v>
      </c>
      <c r="C82" s="75">
        <f>IF(ISERROR(MATCH(Inputs!D76,B64:B65,0)),0,B113*INDEX('Activity Costs'!C64:C65,MATCH(Inputs!D76,B64:B65,0)))</f>
        <v>0</v>
      </c>
      <c r="D82" s="75">
        <f>IF(ISERROR(MATCH(Inputs!D76,B64:B65,0)),0,B113*INDEX('Activity Costs'!D64:D65,MATCH(Inputs!D76,B64:B65,0)))</f>
        <v>0</v>
      </c>
      <c r="E82" s="75">
        <f>IF(ISERROR(MATCH(Inputs!D76,B64:B65,0)),0,B113*INDEX('Activity Costs'!E64:E65,MATCH(Inputs!D76,B64:B65,0)))</f>
        <v>0</v>
      </c>
      <c r="F82" s="75">
        <f>IF(ISERROR(MATCH(Inputs!D76,B64:B65,0)),0,B113*INDEX('Activity Costs'!F64:F65,MATCH(Inputs!D76,B64:B65,0)))</f>
        <v>0</v>
      </c>
      <c r="G82" s="75">
        <f>IF(ISERROR(MATCH(Inputs!D76,B64:B65,0)),0,B113*INDEX('Activity Costs'!G64:G65,MATCH(Inputs!D76,B64:B65,0)))</f>
        <v>0</v>
      </c>
      <c r="H82" s="23">
        <f>SUM(B82:G82)</f>
        <v>0</v>
      </c>
    </row>
    <row r="83" spans="1:8" ht="12.75" customHeight="1" x14ac:dyDescent="0.2">
      <c r="A83" s="37" t="str">
        <f>"      "&amp;Labels!C64</f>
        <v xml:space="preserve">      Subtotal</v>
      </c>
      <c r="B83" s="71">
        <f t="shared" ref="B83:G83" si="4">SUM(B81:B82)</f>
        <v>0</v>
      </c>
      <c r="C83" s="71">
        <f t="shared" si="4"/>
        <v>0</v>
      </c>
      <c r="D83" s="71">
        <f t="shared" si="4"/>
        <v>0</v>
      </c>
      <c r="E83" s="71">
        <f t="shared" si="4"/>
        <v>0</v>
      </c>
      <c r="F83" s="71">
        <f t="shared" si="4"/>
        <v>0</v>
      </c>
      <c r="G83" s="71">
        <f t="shared" si="4"/>
        <v>0</v>
      </c>
      <c r="H83" s="72">
        <f>SUM(B83:G83)</f>
        <v>0</v>
      </c>
    </row>
    <row r="84" spans="1:8" ht="12.75" customHeight="1" x14ac:dyDescent="0.2">
      <c r="A84" s="37" t="str">
        <f>"   "&amp;Labels!B67</f>
        <v xml:space="preserve">   Cost Center B</v>
      </c>
      <c r="B84" s="71"/>
      <c r="C84" s="71"/>
      <c r="D84" s="71"/>
      <c r="E84" s="71"/>
      <c r="F84" s="71"/>
      <c r="G84" s="71"/>
      <c r="H84" s="72"/>
    </row>
    <row r="85" spans="1:8" ht="12.75" customHeight="1" x14ac:dyDescent="0.2">
      <c r="A85" s="74" t="str">
        <f>"      "&amp;Labels!B68</f>
        <v xml:space="preserve">      Labor</v>
      </c>
      <c r="B85" s="75">
        <f>IF(ISERROR(MATCH(Inputs!D81,B64:B65,0)),0,B115*INDEX('Activity Costs'!B64:B65,MATCH(Inputs!D81,B64:B65,0)))</f>
        <v>0</v>
      </c>
      <c r="C85" s="75">
        <f>IF(ISERROR(MATCH(Inputs!D81,B64:B65,0)),0,B115*INDEX('Activity Costs'!C64:C65,MATCH(Inputs!D81,B64:B65,0)))</f>
        <v>0</v>
      </c>
      <c r="D85" s="75">
        <f>IF(ISERROR(MATCH(Inputs!D81,B64:B65,0)),0,B115*INDEX('Activity Costs'!D64:D65,MATCH(Inputs!D81,B64:B65,0)))</f>
        <v>0</v>
      </c>
      <c r="E85" s="75">
        <f>IF(ISERROR(MATCH(Inputs!D81,B64:B65,0)),0,B115*INDEX('Activity Costs'!E64:E65,MATCH(Inputs!D81,B64:B65,0)))</f>
        <v>0</v>
      </c>
      <c r="F85" s="75">
        <f>IF(ISERROR(MATCH(Inputs!D81,B64:B65,0)),0,B115*INDEX('Activity Costs'!F64:F65,MATCH(Inputs!D81,B64:B65,0)))</f>
        <v>0</v>
      </c>
      <c r="G85" s="75">
        <f>IF(ISERROR(MATCH(Inputs!D81,B64:B65,0)),0,B115*INDEX('Activity Costs'!G64:G65,MATCH(Inputs!D81,B64:B65,0)))</f>
        <v>0</v>
      </c>
      <c r="H85" s="23">
        <f>SUM(B85:G85)</f>
        <v>0</v>
      </c>
    </row>
    <row r="86" spans="1:8" ht="12.75" customHeight="1" x14ac:dyDescent="0.2">
      <c r="A86" s="74" t="str">
        <f>"      "&amp;Labels!B69</f>
        <v xml:space="preserve">      Material</v>
      </c>
      <c r="B86" s="75">
        <f>IF(ISERROR(MATCH(Inputs!D86,B64:B65,0)),0,B116*INDEX('Activity Costs'!B64:B65,MATCH(Inputs!D86,B64:B65,0)))</f>
        <v>0</v>
      </c>
      <c r="C86" s="75">
        <f>IF(ISERROR(MATCH(Inputs!D86,B64:B65,0)),0,B116*INDEX('Activity Costs'!C64:C65,MATCH(Inputs!D86,B64:B65,0)))</f>
        <v>0</v>
      </c>
      <c r="D86" s="75">
        <f>IF(ISERROR(MATCH(Inputs!D86,B64:B65,0)),0,B116*INDEX('Activity Costs'!D64:D65,MATCH(Inputs!D86,B64:B65,0)))</f>
        <v>0</v>
      </c>
      <c r="E86" s="75">
        <f>IF(ISERROR(MATCH(Inputs!D86,B64:B65,0)),0,B116*INDEX('Activity Costs'!E64:E65,MATCH(Inputs!D86,B64:B65,0)))</f>
        <v>0</v>
      </c>
      <c r="F86" s="75">
        <f>IF(ISERROR(MATCH(Inputs!D86,B64:B65,0)),0,B116*INDEX('Activity Costs'!F64:F65,MATCH(Inputs!D86,B64:B65,0)))</f>
        <v>0</v>
      </c>
      <c r="G86" s="75">
        <f>IF(ISERROR(MATCH(Inputs!D86,B64:B65,0)),0,B116*INDEX('Activity Costs'!G64:G65,MATCH(Inputs!D86,B64:B65,0)))</f>
        <v>0</v>
      </c>
      <c r="H86" s="23">
        <f>SUM(B86:G86)</f>
        <v>0</v>
      </c>
    </row>
    <row r="87" spans="1:8" ht="12.75" customHeight="1" x14ac:dyDescent="0.2">
      <c r="A87" s="37" t="str">
        <f>"      "&amp;Labels!C67</f>
        <v xml:space="preserve">      Subtotal</v>
      </c>
      <c r="B87" s="71">
        <f t="shared" ref="B87:G87" si="5">SUM(B85:B86)</f>
        <v>0</v>
      </c>
      <c r="C87" s="71">
        <f t="shared" si="5"/>
        <v>0</v>
      </c>
      <c r="D87" s="71">
        <f t="shared" si="5"/>
        <v>0</v>
      </c>
      <c r="E87" s="71">
        <f t="shared" si="5"/>
        <v>0</v>
      </c>
      <c r="F87" s="71">
        <f t="shared" si="5"/>
        <v>0</v>
      </c>
      <c r="G87" s="71">
        <f t="shared" si="5"/>
        <v>0</v>
      </c>
      <c r="H87" s="72">
        <f>SUM(B87:G87)</f>
        <v>0</v>
      </c>
    </row>
    <row r="88" spans="1:8" ht="12.75" customHeight="1" x14ac:dyDescent="0.2">
      <c r="A88" s="80" t="str">
        <f>"   "&amp;Labels!C63</f>
        <v xml:space="preserve">   Total</v>
      </c>
      <c r="B88" s="81">
        <f t="shared" ref="B88:G88" si="6">SUM(B83,B87)</f>
        <v>0</v>
      </c>
      <c r="C88" s="81">
        <f t="shared" si="6"/>
        <v>0</v>
      </c>
      <c r="D88" s="81">
        <f t="shared" si="6"/>
        <v>0</v>
      </c>
      <c r="E88" s="81">
        <f t="shared" si="6"/>
        <v>0</v>
      </c>
      <c r="F88" s="81">
        <f t="shared" si="6"/>
        <v>0</v>
      </c>
      <c r="G88" s="81">
        <f t="shared" si="6"/>
        <v>0</v>
      </c>
      <c r="H88" s="23">
        <f>SUM(B88:G88)</f>
        <v>0</v>
      </c>
    </row>
    <row r="89" spans="1:8" ht="12.75" customHeight="1" x14ac:dyDescent="0.2">
      <c r="A89" s="80" t="str">
        <f>Labels!B61</f>
        <v>Driver 2</v>
      </c>
      <c r="B89" s="81"/>
      <c r="C89" s="81"/>
      <c r="D89" s="81"/>
      <c r="E89" s="81"/>
      <c r="F89" s="81"/>
      <c r="G89" s="81"/>
      <c r="H89" s="23"/>
    </row>
    <row r="90" spans="1:8" ht="12.75" customHeight="1" x14ac:dyDescent="0.2">
      <c r="A90" s="37" t="str">
        <f>"   "&amp;Labels!B64</f>
        <v xml:space="preserve">   Cost Center A</v>
      </c>
      <c r="B90" s="71"/>
      <c r="C90" s="71"/>
      <c r="D90" s="71"/>
      <c r="E90" s="71"/>
      <c r="F90" s="71"/>
      <c r="G90" s="71"/>
      <c r="H90" s="72"/>
    </row>
    <row r="91" spans="1:8" ht="12.75" customHeight="1" x14ac:dyDescent="0.2">
      <c r="A91" s="74" t="str">
        <f>"      "&amp;Labels!B65</f>
        <v xml:space="preserve">      Labor</v>
      </c>
      <c r="B91" s="75">
        <f>IF(ISERROR(MATCH(Inputs!E71,B64:B65,0)),0,C112*INDEX('Activity Costs'!B64:B65,MATCH(Inputs!E71,B64:B65,0)))</f>
        <v>0</v>
      </c>
      <c r="C91" s="75">
        <f>IF(ISERROR(MATCH(Inputs!E71,B64:B65,0)),0,C112*INDEX('Activity Costs'!C64:C65,MATCH(Inputs!E71,B64:B65,0)))</f>
        <v>0</v>
      </c>
      <c r="D91" s="75">
        <f>IF(ISERROR(MATCH(Inputs!E71,B64:B65,0)),0,C112*INDEX('Activity Costs'!D64:D65,MATCH(Inputs!E71,B64:B65,0)))</f>
        <v>0</v>
      </c>
      <c r="E91" s="75">
        <f>IF(ISERROR(MATCH(Inputs!E71,B64:B65,0)),0,C112*INDEX('Activity Costs'!E64:E65,MATCH(Inputs!E71,B64:B65,0)))</f>
        <v>0</v>
      </c>
      <c r="F91" s="75">
        <f>IF(ISERROR(MATCH(Inputs!E71,B64:B65,0)),0,C112*INDEX('Activity Costs'!F64:F65,MATCH(Inputs!E71,B64:B65,0)))</f>
        <v>0</v>
      </c>
      <c r="G91" s="75">
        <f>IF(ISERROR(MATCH(Inputs!E71,B64:B65,0)),0,C112*INDEX('Activity Costs'!G64:G65,MATCH(Inputs!E71,B64:B65,0)))</f>
        <v>0</v>
      </c>
      <c r="H91" s="23">
        <f>SUM(B91:G91)</f>
        <v>0</v>
      </c>
    </row>
    <row r="92" spans="1:8" ht="12.75" customHeight="1" x14ac:dyDescent="0.2">
      <c r="A92" s="74" t="str">
        <f>"      "&amp;Labels!B66</f>
        <v xml:space="preserve">      Overhead</v>
      </c>
      <c r="B92" s="75">
        <f>IF(ISERROR(MATCH(Inputs!E76,B64:B65,0)),0,C113*INDEX('Activity Costs'!B64:B65,MATCH(Inputs!E76,B64:B65,0)))</f>
        <v>0</v>
      </c>
      <c r="C92" s="75">
        <f>IF(ISERROR(MATCH(Inputs!E76,B64:B65,0)),0,C113*INDEX('Activity Costs'!C64:C65,MATCH(Inputs!E76,B64:B65,0)))</f>
        <v>0</v>
      </c>
      <c r="D92" s="75">
        <f>IF(ISERROR(MATCH(Inputs!E76,B64:B65,0)),0,C113*INDEX('Activity Costs'!D64:D65,MATCH(Inputs!E76,B64:B65,0)))</f>
        <v>0</v>
      </c>
      <c r="E92" s="75">
        <f>IF(ISERROR(MATCH(Inputs!E76,B64:B65,0)),0,C113*INDEX('Activity Costs'!E64:E65,MATCH(Inputs!E76,B64:B65,0)))</f>
        <v>0</v>
      </c>
      <c r="F92" s="75">
        <f>IF(ISERROR(MATCH(Inputs!E76,B64:B65,0)),0,C113*INDEX('Activity Costs'!F64:F65,MATCH(Inputs!E76,B64:B65,0)))</f>
        <v>0</v>
      </c>
      <c r="G92" s="75">
        <f>IF(ISERROR(MATCH(Inputs!E76,B64:B65,0)),0,C113*INDEX('Activity Costs'!G64:G65,MATCH(Inputs!E76,B64:B65,0)))</f>
        <v>0</v>
      </c>
      <c r="H92" s="23">
        <f>SUM(B92:G92)</f>
        <v>0</v>
      </c>
    </row>
    <row r="93" spans="1:8" ht="12.75" customHeight="1" x14ac:dyDescent="0.2">
      <c r="A93" s="37" t="str">
        <f>"      "&amp;Labels!C64</f>
        <v xml:space="preserve">      Subtotal</v>
      </c>
      <c r="B93" s="71">
        <f t="shared" ref="B93:G93" si="7">SUM(B91:B92)</f>
        <v>0</v>
      </c>
      <c r="C93" s="71">
        <f t="shared" si="7"/>
        <v>0</v>
      </c>
      <c r="D93" s="71">
        <f t="shared" si="7"/>
        <v>0</v>
      </c>
      <c r="E93" s="71">
        <f t="shared" si="7"/>
        <v>0</v>
      </c>
      <c r="F93" s="71">
        <f t="shared" si="7"/>
        <v>0</v>
      </c>
      <c r="G93" s="71">
        <f t="shared" si="7"/>
        <v>0</v>
      </c>
      <c r="H93" s="72">
        <f>SUM(B93:G93)</f>
        <v>0</v>
      </c>
    </row>
    <row r="94" spans="1:8" ht="12.75" customHeight="1" x14ac:dyDescent="0.2">
      <c r="A94" s="37" t="str">
        <f>"   "&amp;Labels!B67</f>
        <v xml:space="preserve">   Cost Center B</v>
      </c>
      <c r="B94" s="71"/>
      <c r="C94" s="71"/>
      <c r="D94" s="71"/>
      <c r="E94" s="71"/>
      <c r="F94" s="71"/>
      <c r="G94" s="71"/>
      <c r="H94" s="72"/>
    </row>
    <row r="95" spans="1:8" ht="12.75" customHeight="1" x14ac:dyDescent="0.2">
      <c r="A95" s="74" t="str">
        <f>"      "&amp;Labels!B68</f>
        <v xml:space="preserve">      Labor</v>
      </c>
      <c r="B95" s="75">
        <f>IF(ISERROR(MATCH(Inputs!E81,B64:B65,0)),0,C115*INDEX('Activity Costs'!B64:B65,MATCH(Inputs!E81,B64:B65,0)))</f>
        <v>0</v>
      </c>
      <c r="C95" s="75">
        <f>IF(ISERROR(MATCH(Inputs!E81,B64:B65,0)),0,C115*INDEX('Activity Costs'!C64:C65,MATCH(Inputs!E81,B64:B65,0)))</f>
        <v>0</v>
      </c>
      <c r="D95" s="75">
        <f>IF(ISERROR(MATCH(Inputs!E81,B64:B65,0)),0,C115*INDEX('Activity Costs'!D64:D65,MATCH(Inputs!E81,B64:B65,0)))</f>
        <v>0</v>
      </c>
      <c r="E95" s="75">
        <f>IF(ISERROR(MATCH(Inputs!E81,B64:B65,0)),0,C115*INDEX('Activity Costs'!E64:E65,MATCH(Inputs!E81,B64:B65,0)))</f>
        <v>0</v>
      </c>
      <c r="F95" s="75">
        <f>IF(ISERROR(MATCH(Inputs!E81,B64:B65,0)),0,C115*INDEX('Activity Costs'!F64:F65,MATCH(Inputs!E81,B64:B65,0)))</f>
        <v>0</v>
      </c>
      <c r="G95" s="75">
        <f>IF(ISERROR(MATCH(Inputs!E81,B64:B65,0)),0,C115*INDEX('Activity Costs'!G64:G65,MATCH(Inputs!E81,B64:B65,0)))</f>
        <v>0</v>
      </c>
      <c r="H95" s="23">
        <f>SUM(B95:G95)</f>
        <v>0</v>
      </c>
    </row>
    <row r="96" spans="1:8" ht="12.75" customHeight="1" x14ac:dyDescent="0.2">
      <c r="A96" s="74" t="str">
        <f>"      "&amp;Labels!B69</f>
        <v xml:space="preserve">      Material</v>
      </c>
      <c r="B96" s="75">
        <f>IF(ISERROR(MATCH(Inputs!E86,B64:B65,0)),0,C116*INDEX('Activity Costs'!B64:B65,MATCH(Inputs!E86,B64:B65,0)))</f>
        <v>0</v>
      </c>
      <c r="C96" s="75">
        <f>IF(ISERROR(MATCH(Inputs!E86,B64:B65,0)),0,C116*INDEX('Activity Costs'!C64:C65,MATCH(Inputs!E86,B64:B65,0)))</f>
        <v>0</v>
      </c>
      <c r="D96" s="75">
        <f>IF(ISERROR(MATCH(Inputs!E86,B64:B65,0)),0,C116*INDEX('Activity Costs'!D64:D65,MATCH(Inputs!E86,B64:B65,0)))</f>
        <v>0</v>
      </c>
      <c r="E96" s="75">
        <f>IF(ISERROR(MATCH(Inputs!E86,B64:B65,0)),0,C116*INDEX('Activity Costs'!E64:E65,MATCH(Inputs!E86,B64:B65,0)))</f>
        <v>0</v>
      </c>
      <c r="F96" s="75">
        <f>IF(ISERROR(MATCH(Inputs!E86,B64:B65,0)),0,C116*INDEX('Activity Costs'!F64:F65,MATCH(Inputs!E86,B64:B65,0)))</f>
        <v>0</v>
      </c>
      <c r="G96" s="75">
        <f>IF(ISERROR(MATCH(Inputs!E86,B64:B65,0)),0,C116*INDEX('Activity Costs'!G64:G65,MATCH(Inputs!E86,B64:B65,0)))</f>
        <v>0</v>
      </c>
      <c r="H96" s="23">
        <f>SUM(B96:G96)</f>
        <v>0</v>
      </c>
    </row>
    <row r="97" spans="1:8" ht="12.75" customHeight="1" x14ac:dyDescent="0.2">
      <c r="A97" s="37" t="str">
        <f>"      "&amp;Labels!C67</f>
        <v xml:space="preserve">      Subtotal</v>
      </c>
      <c r="B97" s="71">
        <f t="shared" ref="B97:G97" si="8">SUM(B95:B96)</f>
        <v>0</v>
      </c>
      <c r="C97" s="71">
        <f t="shared" si="8"/>
        <v>0</v>
      </c>
      <c r="D97" s="71">
        <f t="shared" si="8"/>
        <v>0</v>
      </c>
      <c r="E97" s="71">
        <f t="shared" si="8"/>
        <v>0</v>
      </c>
      <c r="F97" s="71">
        <f t="shared" si="8"/>
        <v>0</v>
      </c>
      <c r="G97" s="71">
        <f t="shared" si="8"/>
        <v>0</v>
      </c>
      <c r="H97" s="72">
        <f>SUM(B97:G97)</f>
        <v>0</v>
      </c>
    </row>
    <row r="98" spans="1:8" ht="12.75" customHeight="1" x14ac:dyDescent="0.2">
      <c r="A98" s="80" t="str">
        <f>"   "&amp;Labels!C63</f>
        <v xml:space="preserve">   Total</v>
      </c>
      <c r="B98" s="81">
        <f t="shared" ref="B98:G98" si="9">SUM(B93,B97)</f>
        <v>0</v>
      </c>
      <c r="C98" s="81">
        <f t="shared" si="9"/>
        <v>0</v>
      </c>
      <c r="D98" s="81">
        <f t="shared" si="9"/>
        <v>0</v>
      </c>
      <c r="E98" s="81">
        <f t="shared" si="9"/>
        <v>0</v>
      </c>
      <c r="F98" s="81">
        <f t="shared" si="9"/>
        <v>0</v>
      </c>
      <c r="G98" s="81">
        <f t="shared" si="9"/>
        <v>0</v>
      </c>
      <c r="H98" s="23">
        <f>SUM(B98:G98)</f>
        <v>0</v>
      </c>
    </row>
    <row r="99" spans="1:8" ht="12.75" customHeight="1" x14ac:dyDescent="0.2">
      <c r="A99" s="5" t="str">
        <f>Labels!C59</f>
        <v>Total</v>
      </c>
      <c r="B99" s="128">
        <f t="shared" ref="B99:G99" si="10">SUM(B88,B98)</f>
        <v>0</v>
      </c>
      <c r="C99" s="128">
        <f t="shared" si="10"/>
        <v>0</v>
      </c>
      <c r="D99" s="128">
        <f t="shared" si="10"/>
        <v>0</v>
      </c>
      <c r="E99" s="128">
        <f t="shared" si="10"/>
        <v>0</v>
      </c>
      <c r="F99" s="128">
        <f t="shared" si="10"/>
        <v>0</v>
      </c>
      <c r="G99" s="128">
        <f t="shared" si="10"/>
        <v>0</v>
      </c>
      <c r="H99" s="129">
        <f>SUM(B99:G99)</f>
        <v>0</v>
      </c>
    </row>
    <row r="100" spans="1:8" ht="12.75" customHeight="1" x14ac:dyDescent="0.2">
      <c r="A100" s="37" t="str">
        <f>"   "&amp;Labels!B64</f>
        <v xml:space="preserve">   Cost Center A</v>
      </c>
      <c r="B100" s="71"/>
      <c r="C100" s="71"/>
      <c r="D100" s="71"/>
      <c r="E100" s="71"/>
      <c r="F100" s="71"/>
      <c r="G100" s="71"/>
      <c r="H100" s="72"/>
    </row>
    <row r="101" spans="1:8" ht="12.75" customHeight="1" x14ac:dyDescent="0.2">
      <c r="A101" s="74" t="str">
        <f>"      "&amp;Labels!B65</f>
        <v xml:space="preserve">      Labor</v>
      </c>
      <c r="B101" s="75">
        <f t="shared" ref="B101:G103" si="11">SUM(B81,B91)</f>
        <v>0</v>
      </c>
      <c r="C101" s="75">
        <f t="shared" si="11"/>
        <v>0</v>
      </c>
      <c r="D101" s="75">
        <f t="shared" si="11"/>
        <v>0</v>
      </c>
      <c r="E101" s="75">
        <f t="shared" si="11"/>
        <v>0</v>
      </c>
      <c r="F101" s="75">
        <f t="shared" si="11"/>
        <v>0</v>
      </c>
      <c r="G101" s="75">
        <f t="shared" si="11"/>
        <v>0</v>
      </c>
      <c r="H101" s="23">
        <f>SUM(B101:G101)</f>
        <v>0</v>
      </c>
    </row>
    <row r="102" spans="1:8" ht="12.75" customHeight="1" x14ac:dyDescent="0.2">
      <c r="A102" s="74" t="str">
        <f>"      "&amp;Labels!B66</f>
        <v xml:space="preserve">      Overhead</v>
      </c>
      <c r="B102" s="75">
        <f t="shared" si="11"/>
        <v>0</v>
      </c>
      <c r="C102" s="75">
        <f t="shared" si="11"/>
        <v>0</v>
      </c>
      <c r="D102" s="75">
        <f t="shared" si="11"/>
        <v>0</v>
      </c>
      <c r="E102" s="75">
        <f t="shared" si="11"/>
        <v>0</v>
      </c>
      <c r="F102" s="75">
        <f t="shared" si="11"/>
        <v>0</v>
      </c>
      <c r="G102" s="75">
        <f t="shared" si="11"/>
        <v>0</v>
      </c>
      <c r="H102" s="23">
        <f>SUM(B102:G102)</f>
        <v>0</v>
      </c>
    </row>
    <row r="103" spans="1:8" ht="12.75" customHeight="1" x14ac:dyDescent="0.2">
      <c r="A103" s="37" t="str">
        <f>"      "&amp;Labels!C64</f>
        <v xml:space="preserve">      Subtotal</v>
      </c>
      <c r="B103" s="71">
        <f t="shared" si="11"/>
        <v>0</v>
      </c>
      <c r="C103" s="71">
        <f t="shared" si="11"/>
        <v>0</v>
      </c>
      <c r="D103" s="71">
        <f t="shared" si="11"/>
        <v>0</v>
      </c>
      <c r="E103" s="71">
        <f t="shared" si="11"/>
        <v>0</v>
      </c>
      <c r="F103" s="71">
        <f t="shared" si="11"/>
        <v>0</v>
      </c>
      <c r="G103" s="71">
        <f t="shared" si="11"/>
        <v>0</v>
      </c>
      <c r="H103" s="72">
        <f>SUM(B103:G103)</f>
        <v>0</v>
      </c>
    </row>
    <row r="104" spans="1:8" ht="12.75" customHeight="1" x14ac:dyDescent="0.2">
      <c r="A104" s="37" t="str">
        <f>"   "&amp;Labels!B67</f>
        <v xml:space="preserve">   Cost Center B</v>
      </c>
      <c r="B104" s="71"/>
      <c r="C104" s="71"/>
      <c r="D104" s="71"/>
      <c r="E104" s="71"/>
      <c r="F104" s="71"/>
      <c r="G104" s="71"/>
      <c r="H104" s="72"/>
    </row>
    <row r="105" spans="1:8" ht="12.75" customHeight="1" x14ac:dyDescent="0.2">
      <c r="A105" s="74" t="str">
        <f>"      "&amp;Labels!B68</f>
        <v xml:space="preserve">      Labor</v>
      </c>
      <c r="B105" s="75">
        <f t="shared" ref="B105:G108" si="12">SUM(B85,B95)</f>
        <v>0</v>
      </c>
      <c r="C105" s="75">
        <f t="shared" si="12"/>
        <v>0</v>
      </c>
      <c r="D105" s="75">
        <f t="shared" si="12"/>
        <v>0</v>
      </c>
      <c r="E105" s="75">
        <f t="shared" si="12"/>
        <v>0</v>
      </c>
      <c r="F105" s="75">
        <f t="shared" si="12"/>
        <v>0</v>
      </c>
      <c r="G105" s="75">
        <f t="shared" si="12"/>
        <v>0</v>
      </c>
      <c r="H105" s="23">
        <f>SUM(B105:G105)</f>
        <v>0</v>
      </c>
    </row>
    <row r="106" spans="1:8" ht="12.75" customHeight="1" x14ac:dyDescent="0.2">
      <c r="A106" s="74" t="str">
        <f>"      "&amp;Labels!B69</f>
        <v xml:space="preserve">      Material</v>
      </c>
      <c r="B106" s="75">
        <f t="shared" si="12"/>
        <v>0</v>
      </c>
      <c r="C106" s="75">
        <f t="shared" si="12"/>
        <v>0</v>
      </c>
      <c r="D106" s="75">
        <f t="shared" si="12"/>
        <v>0</v>
      </c>
      <c r="E106" s="75">
        <f t="shared" si="12"/>
        <v>0</v>
      </c>
      <c r="F106" s="75">
        <f t="shared" si="12"/>
        <v>0</v>
      </c>
      <c r="G106" s="75">
        <f t="shared" si="12"/>
        <v>0</v>
      </c>
      <c r="H106" s="23">
        <f>SUM(B106:G106)</f>
        <v>0</v>
      </c>
    </row>
    <row r="107" spans="1:8" ht="12.75" customHeight="1" x14ac:dyDescent="0.2">
      <c r="A107" s="37" t="str">
        <f>"      "&amp;Labels!C67</f>
        <v xml:space="preserve">      Subtotal</v>
      </c>
      <c r="B107" s="71">
        <f t="shared" si="12"/>
        <v>0</v>
      </c>
      <c r="C107" s="71">
        <f t="shared" si="12"/>
        <v>0</v>
      </c>
      <c r="D107" s="71">
        <f t="shared" si="12"/>
        <v>0</v>
      </c>
      <c r="E107" s="71">
        <f t="shared" si="12"/>
        <v>0</v>
      </c>
      <c r="F107" s="71">
        <f t="shared" si="12"/>
        <v>0</v>
      </c>
      <c r="G107" s="71">
        <f t="shared" si="12"/>
        <v>0</v>
      </c>
      <c r="H107" s="72">
        <f>SUM(B107:G107)</f>
        <v>0</v>
      </c>
    </row>
    <row r="108" spans="1:8" ht="12.75" customHeight="1" x14ac:dyDescent="0.2">
      <c r="A108" s="9" t="str">
        <f>"   "&amp;Labels!C63</f>
        <v xml:space="preserve">   Total</v>
      </c>
      <c r="B108" s="73">
        <f t="shared" si="12"/>
        <v>0</v>
      </c>
      <c r="C108" s="73">
        <f t="shared" si="12"/>
        <v>0</v>
      </c>
      <c r="D108" s="73">
        <f t="shared" si="12"/>
        <v>0</v>
      </c>
      <c r="E108" s="73">
        <f t="shared" si="12"/>
        <v>0</v>
      </c>
      <c r="F108" s="73">
        <f t="shared" si="12"/>
        <v>0</v>
      </c>
      <c r="G108" s="73">
        <f t="shared" si="12"/>
        <v>0</v>
      </c>
      <c r="H108" s="28">
        <f>SUM(B99:G99)</f>
        <v>0</v>
      </c>
    </row>
    <row r="109" spans="1:8" ht="12.75" customHeight="1" x14ac:dyDescent="0.2">
      <c r="A109" s="1" t="str">
        <f>Labels!B39</f>
        <v>Coefficient</v>
      </c>
    </row>
    <row r="110" spans="1:8" ht="12.75" customHeight="1" x14ac:dyDescent="0.2">
      <c r="B110" s="11" t="str">
        <f>Labels!B60</f>
        <v>Driver 1</v>
      </c>
      <c r="C110" s="54" t="str">
        <f>Labels!B61</f>
        <v>Driver 2</v>
      </c>
    </row>
    <row r="111" spans="1:8" ht="12.75" customHeight="1" x14ac:dyDescent="0.2">
      <c r="A111" s="7" t="str">
        <f>Labels!B64</f>
        <v>Cost Center A</v>
      </c>
      <c r="B111" s="102"/>
      <c r="C111" s="145"/>
    </row>
    <row r="112" spans="1:8" ht="12.75" customHeight="1" x14ac:dyDescent="0.2">
      <c r="A112" s="37" t="str">
        <f>"   "&amp;Labels!B65</f>
        <v xml:space="preserve">   Labor</v>
      </c>
      <c r="B112" s="104">
        <f>IF(ISNUMBER(Inputs!D74),Inputs!D74,0)</f>
        <v>0</v>
      </c>
      <c r="C112" s="146">
        <f>IF(ISNUMBER(Inputs!E74),Inputs!E74,0)</f>
        <v>0</v>
      </c>
    </row>
    <row r="113" spans="1:3" ht="12.75" customHeight="1" x14ac:dyDescent="0.2">
      <c r="A113" s="37" t="str">
        <f>"   "&amp;Labels!B66</f>
        <v xml:space="preserve">   Overhead</v>
      </c>
      <c r="B113" s="104">
        <f>IF(ISNUMBER(Inputs!D79),Inputs!D79,0)</f>
        <v>0</v>
      </c>
      <c r="C113" s="146">
        <f>IF(ISNUMBER(Inputs!E79),Inputs!E79,0)</f>
        <v>0</v>
      </c>
    </row>
    <row r="114" spans="1:3" ht="12.75" customHeight="1" x14ac:dyDescent="0.2">
      <c r="A114" s="80" t="str">
        <f>Labels!B67</f>
        <v>Cost Center B</v>
      </c>
      <c r="B114" s="106"/>
      <c r="C114" s="147"/>
    </row>
    <row r="115" spans="1:3" ht="12.75" customHeight="1" x14ac:dyDescent="0.2">
      <c r="A115" s="37" t="str">
        <f>"   "&amp;Labels!B68</f>
        <v xml:space="preserve">   Labor</v>
      </c>
      <c r="B115" s="104">
        <f>IF(ISNUMBER(Inputs!D84),Inputs!D84,0)</f>
        <v>0</v>
      </c>
      <c r="C115" s="146">
        <f>IF(ISNUMBER(Inputs!E84),Inputs!E84,0)</f>
        <v>0</v>
      </c>
    </row>
    <row r="116" spans="1:3" ht="12.75" customHeight="1" x14ac:dyDescent="0.2">
      <c r="A116" s="40" t="str">
        <f>"   "&amp;Labels!B69</f>
        <v xml:space="preserve">   Material</v>
      </c>
      <c r="B116" s="148">
        <f>IF(ISNUMBER(Inputs!D89),Inputs!D89,0)</f>
        <v>0</v>
      </c>
      <c r="C116" s="149">
        <f>IF(ISNUMBER(Inputs!E89),Inputs!E89,0)</f>
        <v>0</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69"/>
  <sheetViews>
    <sheetView topLeftCell="A7" zoomScaleNormal="100" workbookViewId="0">
      <selection sqref="A1:D1"/>
    </sheetView>
  </sheetViews>
  <sheetFormatPr defaultRowHeight="12.75" customHeight="1" x14ac:dyDescent="0.2"/>
  <cols>
    <col min="1" max="1" width="29.7109375" customWidth="1"/>
    <col min="2" max="2" width="26.5703125" customWidth="1"/>
    <col min="3" max="3" width="8.42578125" customWidth="1"/>
    <col min="4" max="4" width="14" customWidth="1"/>
    <col min="5" max="5" width="60.7109375" style="161" customWidth="1"/>
  </cols>
  <sheetData>
    <row r="1" spans="1:5" ht="12.75" customHeight="1" x14ac:dyDescent="0.2">
      <c r="A1" s="190" t="str">
        <f>"Activity-Based Budget"</f>
        <v>Activity-Based Budget</v>
      </c>
      <c r="B1" s="190"/>
      <c r="C1" s="190"/>
      <c r="D1" s="190"/>
    </row>
    <row r="2" spans="1:5" ht="12.75" customHeight="1" x14ac:dyDescent="0.2">
      <c r="A2" s="190" t="str">
        <f>"Organization: "&amp;Inputs!B7</f>
        <v>Organization: ABC, Inc.</v>
      </c>
      <c r="B2" s="190"/>
      <c r="C2" s="190"/>
      <c r="D2" s="190"/>
    </row>
    <row r="3" spans="1:5" ht="12.75" customHeight="1" x14ac:dyDescent="0.2">
      <c r="A3" s="190" t="str">
        <f>"Labels"&amp;" "&amp;""</f>
        <v xml:space="preserve">Labels </v>
      </c>
      <c r="B3" s="190"/>
      <c r="C3" s="190"/>
      <c r="D3" s="190"/>
    </row>
    <row r="4" spans="1:5" ht="12.75" customHeight="1" x14ac:dyDescent="0.2">
      <c r="A4" s="190" t="str">
        <f>""</f>
        <v/>
      </c>
      <c r="B4" s="190"/>
      <c r="C4" s="190"/>
      <c r="D4" s="190"/>
    </row>
    <row r="5" spans="1:5" ht="12.75" customHeight="1" x14ac:dyDescent="0.2">
      <c r="A5" s="150" t="s">
        <v>116</v>
      </c>
      <c r="B5" s="151">
        <v>40179</v>
      </c>
    </row>
    <row r="7" spans="1:5" ht="12.75" customHeight="1" x14ac:dyDescent="0.2">
      <c r="A7" s="152" t="s">
        <v>145</v>
      </c>
      <c r="B7" s="152" t="s">
        <v>301</v>
      </c>
      <c r="C7" s="152"/>
      <c r="D7" s="152"/>
      <c r="E7" s="159" t="s">
        <v>265</v>
      </c>
    </row>
    <row r="8" spans="1:5" ht="22.5" customHeight="1" x14ac:dyDescent="0.2">
      <c r="A8" s="150" t="s">
        <v>221</v>
      </c>
      <c r="B8" s="153" t="s">
        <v>221</v>
      </c>
      <c r="C8" s="154"/>
      <c r="D8" s="154"/>
      <c r="E8" s="160" t="s">
        <v>280</v>
      </c>
    </row>
    <row r="9" spans="1:5" ht="22.5" customHeight="1" x14ac:dyDescent="0.2">
      <c r="A9" s="150" t="s">
        <v>454</v>
      </c>
      <c r="B9" s="153" t="s">
        <v>13</v>
      </c>
      <c r="C9" s="154"/>
      <c r="D9" s="154"/>
      <c r="E9" s="160" t="s">
        <v>351</v>
      </c>
    </row>
    <row r="10" spans="1:5" ht="22.5" customHeight="1" x14ac:dyDescent="0.2">
      <c r="A10" s="150" t="s">
        <v>49</v>
      </c>
      <c r="B10" s="153" t="s">
        <v>408</v>
      </c>
      <c r="C10" s="154"/>
      <c r="D10" s="154"/>
      <c r="E10" s="160" t="s">
        <v>271</v>
      </c>
    </row>
    <row r="11" spans="1:5" ht="12.75" customHeight="1" x14ac:dyDescent="0.2">
      <c r="A11" s="150" t="s">
        <v>188</v>
      </c>
      <c r="B11" s="153" t="s">
        <v>118</v>
      </c>
      <c r="C11" s="154"/>
      <c r="D11" s="154"/>
      <c r="E11" s="160" t="s">
        <v>47</v>
      </c>
    </row>
    <row r="12" spans="1:5" ht="12.75" customHeight="1" x14ac:dyDescent="0.2">
      <c r="A12" s="150" t="s">
        <v>25</v>
      </c>
      <c r="B12" s="153" t="s">
        <v>58</v>
      </c>
      <c r="C12" s="154"/>
      <c r="D12" s="154"/>
      <c r="E12" s="160" t="s">
        <v>37</v>
      </c>
    </row>
    <row r="13" spans="1:5" ht="22.5" customHeight="1" x14ac:dyDescent="0.2">
      <c r="A13" s="150" t="s">
        <v>11</v>
      </c>
      <c r="B13" s="153" t="s">
        <v>408</v>
      </c>
      <c r="C13" s="154"/>
      <c r="D13" s="154"/>
      <c r="E13" s="160" t="s">
        <v>329</v>
      </c>
    </row>
    <row r="14" spans="1:5" ht="68.25" customHeight="1" x14ac:dyDescent="0.2">
      <c r="A14" s="150" t="s">
        <v>165</v>
      </c>
      <c r="B14" s="153" t="s">
        <v>408</v>
      </c>
      <c r="C14" s="154"/>
      <c r="D14" s="154"/>
      <c r="E14" s="160" t="s">
        <v>191</v>
      </c>
    </row>
    <row r="15" spans="1:5" ht="12.75" customHeight="1" x14ac:dyDescent="0.2">
      <c r="A15" s="150" t="s">
        <v>471</v>
      </c>
      <c r="B15" s="153" t="s">
        <v>7</v>
      </c>
      <c r="C15" s="154"/>
      <c r="D15" s="154"/>
      <c r="E15" s="160" t="s">
        <v>392</v>
      </c>
    </row>
    <row r="16" spans="1:5" ht="12.75" customHeight="1" x14ac:dyDescent="0.2">
      <c r="A16" s="150" t="s">
        <v>139</v>
      </c>
      <c r="B16" s="153" t="s">
        <v>59</v>
      </c>
      <c r="C16" s="154"/>
      <c r="D16" s="154"/>
      <c r="E16" s="160" t="s">
        <v>163</v>
      </c>
    </row>
    <row r="17" spans="1:5" ht="22.5" customHeight="1" x14ac:dyDescent="0.2">
      <c r="A17" s="150" t="s">
        <v>380</v>
      </c>
      <c r="B17" s="153" t="s">
        <v>59</v>
      </c>
      <c r="C17" s="154"/>
      <c r="D17" s="154"/>
      <c r="E17" s="160" t="s">
        <v>377</v>
      </c>
    </row>
    <row r="18" spans="1:5" ht="22.5" customHeight="1" x14ac:dyDescent="0.2">
      <c r="A18" s="150" t="s">
        <v>263</v>
      </c>
      <c r="B18" s="153" t="s">
        <v>30</v>
      </c>
      <c r="C18" s="154"/>
      <c r="D18" s="154"/>
      <c r="E18" s="160" t="s">
        <v>48</v>
      </c>
    </row>
    <row r="19" spans="1:5" ht="22.5" customHeight="1" x14ac:dyDescent="0.2">
      <c r="A19" s="150" t="s">
        <v>474</v>
      </c>
      <c r="B19" s="153" t="s">
        <v>414</v>
      </c>
      <c r="C19" s="154"/>
      <c r="D19" s="154"/>
      <c r="E19" s="160" t="s">
        <v>385</v>
      </c>
    </row>
    <row r="20" spans="1:5" ht="12.75" customHeight="1" x14ac:dyDescent="0.2">
      <c r="A20" s="150" t="s">
        <v>88</v>
      </c>
      <c r="B20" s="153" t="s">
        <v>396</v>
      </c>
      <c r="C20" s="154"/>
      <c r="D20" s="154"/>
      <c r="E20" s="160"/>
    </row>
    <row r="21" spans="1:5" ht="12.75" customHeight="1" x14ac:dyDescent="0.2">
      <c r="A21" s="150" t="s">
        <v>241</v>
      </c>
      <c r="B21" s="153" t="s">
        <v>209</v>
      </c>
      <c r="C21" s="154"/>
      <c r="D21" s="154"/>
      <c r="E21" s="160" t="s">
        <v>199</v>
      </c>
    </row>
    <row r="22" spans="1:5" ht="12.75" customHeight="1" x14ac:dyDescent="0.2">
      <c r="A22" s="150" t="s">
        <v>207</v>
      </c>
      <c r="B22" s="153" t="s">
        <v>97</v>
      </c>
      <c r="C22" s="154"/>
      <c r="D22" s="154"/>
      <c r="E22" s="160" t="s">
        <v>212</v>
      </c>
    </row>
    <row r="23" spans="1:5" ht="12.75" customHeight="1" x14ac:dyDescent="0.2">
      <c r="A23" s="150" t="s">
        <v>234</v>
      </c>
      <c r="B23" s="153" t="s">
        <v>97</v>
      </c>
      <c r="C23" s="154"/>
      <c r="D23" s="154"/>
      <c r="E23" s="160" t="s">
        <v>81</v>
      </c>
    </row>
    <row r="24" spans="1:5" ht="12.75" customHeight="1" x14ac:dyDescent="0.2">
      <c r="A24" s="150" t="s">
        <v>294</v>
      </c>
      <c r="B24" s="153" t="s">
        <v>353</v>
      </c>
      <c r="C24" s="154"/>
      <c r="D24" s="154"/>
      <c r="E24" s="160" t="s">
        <v>260</v>
      </c>
    </row>
    <row r="25" spans="1:5" ht="22.5" customHeight="1" x14ac:dyDescent="0.2">
      <c r="A25" s="150" t="s">
        <v>229</v>
      </c>
      <c r="B25" s="153" t="s">
        <v>353</v>
      </c>
      <c r="C25" s="154"/>
      <c r="D25" s="154"/>
      <c r="E25" s="160" t="s">
        <v>38</v>
      </c>
    </row>
    <row r="26" spans="1:5" ht="22.5" customHeight="1" x14ac:dyDescent="0.2">
      <c r="A26" s="150" t="s">
        <v>77</v>
      </c>
      <c r="B26" s="153" t="s">
        <v>61</v>
      </c>
      <c r="C26" s="154"/>
      <c r="D26" s="154"/>
      <c r="E26" s="160" t="s">
        <v>87</v>
      </c>
    </row>
    <row r="27" spans="1:5" ht="33.75" customHeight="1" x14ac:dyDescent="0.2">
      <c r="A27" s="150" t="s">
        <v>197</v>
      </c>
      <c r="B27" s="153" t="s">
        <v>61</v>
      </c>
      <c r="C27" s="154"/>
      <c r="D27" s="154"/>
      <c r="E27" s="160" t="s">
        <v>438</v>
      </c>
    </row>
    <row r="28" spans="1:5" ht="12.75" customHeight="1" x14ac:dyDescent="0.2">
      <c r="A28" s="150" t="s">
        <v>461</v>
      </c>
      <c r="B28" s="153" t="s">
        <v>304</v>
      </c>
      <c r="C28" s="154"/>
      <c r="D28" s="154"/>
      <c r="E28" s="160" t="s">
        <v>169</v>
      </c>
    </row>
    <row r="29" spans="1:5" ht="12.75" customHeight="1" x14ac:dyDescent="0.2">
      <c r="A29" s="150" t="s">
        <v>459</v>
      </c>
      <c r="B29" s="153" t="s">
        <v>114</v>
      </c>
      <c r="C29" s="154"/>
      <c r="D29" s="154"/>
      <c r="E29" s="160" t="s">
        <v>412</v>
      </c>
    </row>
    <row r="30" spans="1:5" ht="12.75" customHeight="1" x14ac:dyDescent="0.2">
      <c r="A30" s="150" t="s">
        <v>413</v>
      </c>
      <c r="B30" s="153" t="s">
        <v>114</v>
      </c>
      <c r="C30" s="154"/>
      <c r="D30" s="154"/>
      <c r="E30" s="160" t="s">
        <v>99</v>
      </c>
    </row>
    <row r="31" spans="1:5" ht="22.5" customHeight="1" x14ac:dyDescent="0.2">
      <c r="A31" s="150" t="s">
        <v>309</v>
      </c>
      <c r="B31" s="153" t="s">
        <v>233</v>
      </c>
      <c r="C31" s="154"/>
      <c r="D31" s="154"/>
      <c r="E31" s="160" t="s">
        <v>426</v>
      </c>
    </row>
    <row r="32" spans="1:5" ht="22.5" customHeight="1" x14ac:dyDescent="0.2">
      <c r="A32" s="150" t="s">
        <v>261</v>
      </c>
      <c r="B32" s="153" t="s">
        <v>10</v>
      </c>
      <c r="C32" s="154"/>
      <c r="D32" s="154"/>
      <c r="E32" s="160" t="s">
        <v>135</v>
      </c>
    </row>
    <row r="33" spans="1:5" ht="22.5" customHeight="1" x14ac:dyDescent="0.2">
      <c r="A33" s="150" t="s">
        <v>369</v>
      </c>
      <c r="B33" s="153" t="s">
        <v>64</v>
      </c>
      <c r="C33" s="154"/>
      <c r="D33" s="154"/>
      <c r="E33" s="160" t="s">
        <v>231</v>
      </c>
    </row>
    <row r="34" spans="1:5" ht="22.5" customHeight="1" x14ac:dyDescent="0.2">
      <c r="A34" s="150" t="s">
        <v>264</v>
      </c>
      <c r="B34" s="153" t="s">
        <v>345</v>
      </c>
      <c r="C34" s="154"/>
      <c r="D34" s="154"/>
      <c r="E34" s="160" t="s">
        <v>204</v>
      </c>
    </row>
    <row r="35" spans="1:5" ht="22.5" customHeight="1" x14ac:dyDescent="0.2">
      <c r="A35" s="150" t="s">
        <v>284</v>
      </c>
      <c r="B35" s="153" t="s">
        <v>345</v>
      </c>
      <c r="C35" s="154"/>
      <c r="D35" s="154"/>
      <c r="E35" s="160" t="s">
        <v>204</v>
      </c>
    </row>
    <row r="36" spans="1:5" ht="22.5" customHeight="1" x14ac:dyDescent="0.2">
      <c r="A36" s="150" t="s">
        <v>147</v>
      </c>
      <c r="B36" s="153" t="s">
        <v>64</v>
      </c>
      <c r="C36" s="154"/>
      <c r="D36" s="154"/>
      <c r="E36" s="160" t="s">
        <v>425</v>
      </c>
    </row>
    <row r="37" spans="1:5" ht="22.5" customHeight="1" x14ac:dyDescent="0.2">
      <c r="A37" s="150" t="s">
        <v>427</v>
      </c>
      <c r="B37" s="153" t="s">
        <v>64</v>
      </c>
      <c r="C37" s="154"/>
      <c r="D37" s="154"/>
      <c r="E37" s="160" t="s">
        <v>290</v>
      </c>
    </row>
    <row r="38" spans="1:5" ht="22.5" customHeight="1" x14ac:dyDescent="0.2">
      <c r="A38" s="150" t="s">
        <v>283</v>
      </c>
      <c r="B38" s="153" t="s">
        <v>107</v>
      </c>
      <c r="C38" s="154"/>
      <c r="D38" s="154"/>
      <c r="E38" s="160" t="s">
        <v>41</v>
      </c>
    </row>
    <row r="39" spans="1:5" ht="22.5" customHeight="1" x14ac:dyDescent="0.2">
      <c r="A39" s="150" t="s">
        <v>266</v>
      </c>
      <c r="B39" s="153" t="s">
        <v>254</v>
      </c>
      <c r="C39" s="154"/>
      <c r="D39" s="154"/>
      <c r="E39" s="160" t="s">
        <v>180</v>
      </c>
    </row>
    <row r="40" spans="1:5" ht="45.75" customHeight="1" x14ac:dyDescent="0.2">
      <c r="A40" s="150" t="s">
        <v>406</v>
      </c>
      <c r="B40" s="153" t="s">
        <v>168</v>
      </c>
      <c r="C40" s="154"/>
      <c r="D40" s="154"/>
      <c r="E40" s="160" t="s">
        <v>308</v>
      </c>
    </row>
    <row r="41" spans="1:5" ht="22.5" customHeight="1" x14ac:dyDescent="0.2">
      <c r="A41" s="150" t="s">
        <v>463</v>
      </c>
      <c r="B41" s="153" t="s">
        <v>451</v>
      </c>
      <c r="C41" s="154"/>
      <c r="D41" s="154"/>
      <c r="E41" s="160" t="s">
        <v>327</v>
      </c>
    </row>
    <row r="42" spans="1:5" ht="22.5" customHeight="1" x14ac:dyDescent="0.2">
      <c r="A42" s="150" t="s">
        <v>101</v>
      </c>
      <c r="B42" s="153" t="s">
        <v>359</v>
      </c>
      <c r="C42" s="154"/>
      <c r="D42" s="154"/>
      <c r="E42" s="160" t="s">
        <v>160</v>
      </c>
    </row>
    <row r="43" spans="1:5" ht="33.75" customHeight="1" x14ac:dyDescent="0.2">
      <c r="A43" s="150" t="s">
        <v>421</v>
      </c>
      <c r="B43" s="153" t="s">
        <v>218</v>
      </c>
      <c r="C43" s="154"/>
      <c r="D43" s="154"/>
      <c r="E43" s="160" t="s">
        <v>167</v>
      </c>
    </row>
    <row r="44" spans="1:5" ht="33.75" customHeight="1" x14ac:dyDescent="0.2">
      <c r="A44" s="150" t="s">
        <v>46</v>
      </c>
      <c r="B44" s="153" t="s">
        <v>469</v>
      </c>
      <c r="C44" s="154"/>
      <c r="D44" s="154"/>
      <c r="E44" s="160" t="s">
        <v>277</v>
      </c>
    </row>
    <row r="45" spans="1:5" ht="12.75" customHeight="1" x14ac:dyDescent="0.2">
      <c r="A45" s="150" t="s">
        <v>270</v>
      </c>
      <c r="B45" s="153" t="s">
        <v>35</v>
      </c>
      <c r="C45" s="154"/>
      <c r="D45" s="154"/>
      <c r="E45" s="160" t="s">
        <v>412</v>
      </c>
    </row>
    <row r="46" spans="1:5" ht="12.75" customHeight="1" x14ac:dyDescent="0.2">
      <c r="A46" s="150" t="s">
        <v>348</v>
      </c>
      <c r="B46" s="153" t="s">
        <v>35</v>
      </c>
      <c r="C46" s="154"/>
      <c r="D46" s="154"/>
      <c r="E46" s="160" t="s">
        <v>99</v>
      </c>
    </row>
    <row r="47" spans="1:5" ht="12.75" customHeight="1" x14ac:dyDescent="0.2">
      <c r="A47" s="150" t="s">
        <v>242</v>
      </c>
      <c r="B47" s="153" t="s">
        <v>457</v>
      </c>
      <c r="C47" s="154"/>
      <c r="D47" s="154"/>
      <c r="E47" s="160" t="s">
        <v>144</v>
      </c>
    </row>
    <row r="48" spans="1:5" ht="12.75" customHeight="1" x14ac:dyDescent="0.2">
      <c r="A48" s="150" t="s">
        <v>394</v>
      </c>
      <c r="B48" s="153" t="s">
        <v>286</v>
      </c>
      <c r="C48" s="154"/>
      <c r="D48" s="154"/>
      <c r="E48" s="160" t="s">
        <v>78</v>
      </c>
    </row>
    <row r="49" spans="1:5" ht="12.75" customHeight="1" x14ac:dyDescent="0.2">
      <c r="A49" s="150" t="s">
        <v>20</v>
      </c>
      <c r="B49" s="153" t="s">
        <v>411</v>
      </c>
      <c r="C49" s="154"/>
      <c r="D49" s="154"/>
      <c r="E49" s="160" t="s">
        <v>53</v>
      </c>
    </row>
    <row r="50" spans="1:5" ht="12.75" customHeight="1" x14ac:dyDescent="0.2">
      <c r="A50" s="150" t="s">
        <v>310</v>
      </c>
      <c r="B50" s="153" t="s">
        <v>409</v>
      </c>
      <c r="C50" s="154"/>
      <c r="D50" s="154"/>
      <c r="E50" s="160" t="s">
        <v>383</v>
      </c>
    </row>
    <row r="51" spans="1:5" ht="22.5" customHeight="1" x14ac:dyDescent="0.2">
      <c r="A51" s="150" t="s">
        <v>96</v>
      </c>
      <c r="B51" s="153" t="s">
        <v>94</v>
      </c>
      <c r="C51" s="154"/>
      <c r="D51" s="154"/>
      <c r="E51" s="160" t="s">
        <v>343</v>
      </c>
    </row>
    <row r="52" spans="1:5" ht="22.5" customHeight="1" x14ac:dyDescent="0.2">
      <c r="A52" s="150" t="s">
        <v>172</v>
      </c>
      <c r="B52" s="153" t="s">
        <v>91</v>
      </c>
      <c r="C52" s="154"/>
      <c r="D52" s="154"/>
      <c r="E52" s="160" t="s">
        <v>146</v>
      </c>
    </row>
    <row r="54" spans="1:5" ht="12.75" customHeight="1" x14ac:dyDescent="0.2">
      <c r="A54" s="152" t="s">
        <v>138</v>
      </c>
      <c r="B54" s="152" t="s">
        <v>73</v>
      </c>
      <c r="C54" s="152" t="s">
        <v>34</v>
      </c>
      <c r="D54" s="152" t="s">
        <v>269</v>
      </c>
      <c r="E54" s="159" t="s">
        <v>265</v>
      </c>
    </row>
    <row r="55" spans="1:5" ht="12.75" customHeight="1" x14ac:dyDescent="0.2">
      <c r="A55" s="150" t="s">
        <v>340</v>
      </c>
      <c r="B55" s="155" t="s">
        <v>340</v>
      </c>
      <c r="C55" s="155" t="s">
        <v>378</v>
      </c>
      <c r="D55" s="155" t="s">
        <v>430</v>
      </c>
      <c r="E55" s="160" t="s">
        <v>143</v>
      </c>
    </row>
    <row r="56" spans="1:5" ht="12.75" customHeight="1" x14ac:dyDescent="0.2">
      <c r="A56" s="150" t="s">
        <v>0</v>
      </c>
      <c r="B56" s="156" t="s">
        <v>18</v>
      </c>
      <c r="D56" s="156" t="s">
        <v>305</v>
      </c>
    </row>
    <row r="57" spans="1:5" ht="12.75" customHeight="1" x14ac:dyDescent="0.2">
      <c r="A57" s="150" t="s">
        <v>183</v>
      </c>
      <c r="B57" s="156" t="s">
        <v>19</v>
      </c>
    </row>
    <row r="59" spans="1:5" ht="22.5" customHeight="1" x14ac:dyDescent="0.2">
      <c r="A59" s="150" t="s">
        <v>288</v>
      </c>
      <c r="B59" s="155" t="s">
        <v>22</v>
      </c>
      <c r="C59" s="155" t="s">
        <v>378</v>
      </c>
      <c r="D59" s="155" t="s">
        <v>68</v>
      </c>
      <c r="E59" s="160" t="s">
        <v>368</v>
      </c>
    </row>
    <row r="60" spans="1:5" ht="12.75" customHeight="1" x14ac:dyDescent="0.2">
      <c r="A60" s="150" t="s">
        <v>295</v>
      </c>
      <c r="B60" s="156" t="s">
        <v>51</v>
      </c>
      <c r="D60" s="156" t="s">
        <v>68</v>
      </c>
    </row>
    <row r="61" spans="1:5" ht="12.75" customHeight="1" x14ac:dyDescent="0.2">
      <c r="A61" s="150" t="s">
        <v>226</v>
      </c>
      <c r="B61" s="156" t="s">
        <v>79</v>
      </c>
    </row>
    <row r="63" spans="1:5" ht="12.75" customHeight="1" x14ac:dyDescent="0.2">
      <c r="A63" s="150" t="s">
        <v>346</v>
      </c>
      <c r="B63" s="155" t="s">
        <v>55</v>
      </c>
      <c r="C63" s="155" t="s">
        <v>378</v>
      </c>
      <c r="D63" s="155" t="s">
        <v>346</v>
      </c>
      <c r="E63" s="160" t="s">
        <v>243</v>
      </c>
    </row>
    <row r="64" spans="1:5" ht="12.75" customHeight="1" x14ac:dyDescent="0.2">
      <c r="A64" s="150" t="s">
        <v>71</v>
      </c>
      <c r="B64" s="156" t="s">
        <v>292</v>
      </c>
      <c r="C64" s="156" t="s">
        <v>181</v>
      </c>
      <c r="D64" s="156" t="s">
        <v>346</v>
      </c>
    </row>
    <row r="65" spans="1:4" ht="12.75" customHeight="1" x14ac:dyDescent="0.2">
      <c r="A65" s="150" t="s">
        <v>65</v>
      </c>
      <c r="B65" s="157" t="s">
        <v>12</v>
      </c>
      <c r="D65" s="157" t="s">
        <v>130</v>
      </c>
    </row>
    <row r="66" spans="1:4" ht="12.75" customHeight="1" x14ac:dyDescent="0.2">
      <c r="A66" s="150" t="s">
        <v>60</v>
      </c>
      <c r="B66" s="157" t="s">
        <v>201</v>
      </c>
    </row>
    <row r="67" spans="1:4" ht="12.75" customHeight="1" x14ac:dyDescent="0.2">
      <c r="A67" s="150" t="s">
        <v>134</v>
      </c>
      <c r="B67" s="156" t="s">
        <v>293</v>
      </c>
      <c r="C67" s="156" t="s">
        <v>181</v>
      </c>
    </row>
    <row r="68" spans="1:4" ht="12.75" customHeight="1" x14ac:dyDescent="0.2">
      <c r="A68" s="150" t="s">
        <v>65</v>
      </c>
      <c r="B68" s="157" t="s">
        <v>12</v>
      </c>
    </row>
    <row r="69" spans="1:4" ht="12.75" customHeight="1" x14ac:dyDescent="0.2">
      <c r="A69" s="150" t="s">
        <v>460</v>
      </c>
      <c r="B69" s="157" t="s">
        <v>331</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Normal="100" workbookViewId="0"/>
  </sheetViews>
  <sheetFormatPr defaultRowHeight="12.75" customHeight="1" x14ac:dyDescent="0.2"/>
  <sheetData>
    <row r="1" spans="1:2" ht="12.75" customHeight="1" x14ac:dyDescent="0.2">
      <c r="A1" s="158">
        <f>'(Tables)'!B81</f>
        <v>0</v>
      </c>
      <c r="B1" s="158">
        <f>'(Tables)'!B91</f>
        <v>0</v>
      </c>
    </row>
    <row r="2" spans="1:2" ht="12.75" customHeight="1" x14ac:dyDescent="0.2">
      <c r="A2" s="158">
        <f>'(Tables)'!C81</f>
        <v>0</v>
      </c>
      <c r="B2" s="158">
        <f>'(Tables)'!C91</f>
        <v>0</v>
      </c>
    </row>
    <row r="3" spans="1:2" ht="12.75" customHeight="1" x14ac:dyDescent="0.2">
      <c r="A3" s="158">
        <f>'(Tables)'!D81</f>
        <v>0</v>
      </c>
      <c r="B3" s="158">
        <f>'(Tables)'!D91</f>
        <v>0</v>
      </c>
    </row>
    <row r="4" spans="1:2" ht="12.75" customHeight="1" x14ac:dyDescent="0.2">
      <c r="A4" s="158">
        <f>'(Tables)'!E81</f>
        <v>0</v>
      </c>
      <c r="B4" s="158">
        <f>'(Tables)'!E91</f>
        <v>0</v>
      </c>
    </row>
    <row r="5" spans="1:2" ht="12.75" customHeight="1" x14ac:dyDescent="0.2">
      <c r="A5" s="158">
        <f>'(Tables)'!F81</f>
        <v>0</v>
      </c>
      <c r="B5" s="158">
        <f>'(Tables)'!F91</f>
        <v>0</v>
      </c>
    </row>
    <row r="6" spans="1:2" ht="12.75" customHeight="1" x14ac:dyDescent="0.2">
      <c r="A6" s="158">
        <f>'(Tables)'!G81</f>
        <v>0</v>
      </c>
      <c r="B6" s="158">
        <f>'(Tables)'!G91</f>
        <v>0</v>
      </c>
    </row>
    <row r="7" spans="1:2" ht="12.75" customHeight="1" x14ac:dyDescent="0.2">
      <c r="A7" s="158">
        <f>'(Tables)'!B82</f>
        <v>0</v>
      </c>
      <c r="B7" s="158">
        <f>'(Tables)'!B92</f>
        <v>0</v>
      </c>
    </row>
    <row r="8" spans="1:2" ht="12.75" customHeight="1" x14ac:dyDescent="0.2">
      <c r="A8" s="158">
        <f>'(Tables)'!C82</f>
        <v>0</v>
      </c>
      <c r="B8" s="158">
        <f>'(Tables)'!C92</f>
        <v>0</v>
      </c>
    </row>
    <row r="9" spans="1:2" ht="12.75" customHeight="1" x14ac:dyDescent="0.2">
      <c r="A9" s="158">
        <f>'(Tables)'!D82</f>
        <v>0</v>
      </c>
      <c r="B9" s="158">
        <f>'(Tables)'!D92</f>
        <v>0</v>
      </c>
    </row>
    <row r="10" spans="1:2" ht="12.75" customHeight="1" x14ac:dyDescent="0.2">
      <c r="A10" s="158">
        <f>'(Tables)'!E82</f>
        <v>0</v>
      </c>
      <c r="B10" s="158">
        <f>'(Tables)'!E92</f>
        <v>0</v>
      </c>
    </row>
    <row r="11" spans="1:2" ht="12.75" customHeight="1" x14ac:dyDescent="0.2">
      <c r="A11" s="158">
        <f>'(Tables)'!F82</f>
        <v>0</v>
      </c>
      <c r="B11" s="158">
        <f>'(Tables)'!F92</f>
        <v>0</v>
      </c>
    </row>
    <row r="12" spans="1:2" ht="12.75" customHeight="1" x14ac:dyDescent="0.2">
      <c r="A12" s="158">
        <f>'(Tables)'!G82</f>
        <v>0</v>
      </c>
      <c r="B12" s="158">
        <f>'(Tables)'!G92</f>
        <v>0</v>
      </c>
    </row>
    <row r="13" spans="1:2" ht="12.75" customHeight="1" x14ac:dyDescent="0.2">
      <c r="A13" s="158">
        <f>'(Tables)'!B85</f>
        <v>0</v>
      </c>
      <c r="B13" s="158">
        <f>'(Tables)'!B95</f>
        <v>0</v>
      </c>
    </row>
    <row r="14" spans="1:2" ht="12.75" customHeight="1" x14ac:dyDescent="0.2">
      <c r="A14" s="158">
        <f>'(Tables)'!C85</f>
        <v>0</v>
      </c>
      <c r="B14" s="158">
        <f>'(Tables)'!C95</f>
        <v>0</v>
      </c>
    </row>
    <row r="15" spans="1:2" ht="12.75" customHeight="1" x14ac:dyDescent="0.2">
      <c r="A15" s="158">
        <f>'(Tables)'!D85</f>
        <v>0</v>
      </c>
      <c r="B15" s="158">
        <f>'(Tables)'!D95</f>
        <v>0</v>
      </c>
    </row>
    <row r="16" spans="1:2" ht="12.75" customHeight="1" x14ac:dyDescent="0.2">
      <c r="A16" s="158">
        <f>'(Tables)'!E85</f>
        <v>0</v>
      </c>
      <c r="B16" s="158">
        <f>'(Tables)'!E95</f>
        <v>0</v>
      </c>
    </row>
    <row r="17" spans="1:2" ht="12.75" customHeight="1" x14ac:dyDescent="0.2">
      <c r="A17" s="158">
        <f>'(Tables)'!F85</f>
        <v>0</v>
      </c>
      <c r="B17" s="158">
        <f>'(Tables)'!F95</f>
        <v>0</v>
      </c>
    </row>
    <row r="18" spans="1:2" ht="12.75" customHeight="1" x14ac:dyDescent="0.2">
      <c r="A18" s="158">
        <f>'(Tables)'!G85</f>
        <v>0</v>
      </c>
      <c r="B18" s="158">
        <f>'(Tables)'!G95</f>
        <v>0</v>
      </c>
    </row>
    <row r="19" spans="1:2" ht="12.75" customHeight="1" x14ac:dyDescent="0.2">
      <c r="A19" s="158">
        <f>'(Tables)'!B86</f>
        <v>0</v>
      </c>
      <c r="B19" s="158">
        <f>'(Tables)'!B96</f>
        <v>0</v>
      </c>
    </row>
    <row r="20" spans="1:2" ht="12.75" customHeight="1" x14ac:dyDescent="0.2">
      <c r="A20" s="158">
        <f>'(Tables)'!C86</f>
        <v>0</v>
      </c>
      <c r="B20" s="158">
        <f>'(Tables)'!C96</f>
        <v>0</v>
      </c>
    </row>
    <row r="21" spans="1:2" ht="12.75" customHeight="1" x14ac:dyDescent="0.2">
      <c r="A21" s="158">
        <f>'(Tables)'!D86</f>
        <v>0</v>
      </c>
      <c r="B21" s="158">
        <f>'(Tables)'!D96</f>
        <v>0</v>
      </c>
    </row>
    <row r="22" spans="1:2" ht="12.75" customHeight="1" x14ac:dyDescent="0.2">
      <c r="A22" s="158">
        <f>'(Tables)'!E86</f>
        <v>0</v>
      </c>
      <c r="B22" s="158">
        <f>'(Tables)'!E96</f>
        <v>0</v>
      </c>
    </row>
    <row r="23" spans="1:2" ht="12.75" customHeight="1" x14ac:dyDescent="0.2">
      <c r="A23" s="158">
        <f>'(Tables)'!F86</f>
        <v>0</v>
      </c>
      <c r="B23" s="158">
        <f>'(Tables)'!F96</f>
        <v>0</v>
      </c>
    </row>
    <row r="24" spans="1:2" ht="12.75" customHeight="1" x14ac:dyDescent="0.2">
      <c r="A24" s="158">
        <f>'(Tables)'!G86</f>
        <v>0</v>
      </c>
      <c r="B24" s="158">
        <f>'(Tables)'!G96</f>
        <v>0</v>
      </c>
    </row>
  </sheetData>
  <pageMargins left="0.75" right="0.75" top="1" bottom="1" header="0.5" footer="0.5"/>
  <pageSetup paperSize="9"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
  <sheetViews>
    <sheetView zoomScaleNormal="100" workbookViewId="0"/>
  </sheetViews>
  <sheetFormatPr defaultRowHeight="12.75" customHeight="1" x14ac:dyDescent="0.2"/>
  <sheetData>
    <row r="1" spans="1:64" ht="12.75" customHeight="1" x14ac:dyDescent="0.2">
      <c r="A1" t="s">
        <v>95</v>
      </c>
      <c r="B1" t="str">
        <f>Labels!B47</f>
        <v>Organization Name</v>
      </c>
      <c r="C1" t="s">
        <v>323</v>
      </c>
      <c r="D1" t="str">
        <f>Labels!E47</f>
        <v>The name of the organization for which the model is made</v>
      </c>
      <c r="E1" t="s">
        <v>148</v>
      </c>
      <c r="F1" t="str">
        <f>Labels!B16</f>
        <v>Activity History</v>
      </c>
      <c r="G1" t="s">
        <v>29</v>
      </c>
      <c r="H1" t="str">
        <f>Labels!E16</f>
        <v>Historical activity counts for each activity that drives expense</v>
      </c>
      <c r="I1" t="s">
        <v>220</v>
      </c>
      <c r="J1" t="str">
        <f>Labels!B29</f>
        <v>Expense History</v>
      </c>
      <c r="K1" t="s">
        <v>274</v>
      </c>
      <c r="L1" t="str">
        <f>Labels!E29</f>
        <v>For each expense account, the history of expenses</v>
      </c>
      <c r="M1" t="s">
        <v>210</v>
      </c>
      <c r="N1" t="str">
        <f>Labels!B40</f>
        <v>Historical Expense / Activity Count</v>
      </c>
      <c r="O1" t="s">
        <v>174</v>
      </c>
      <c r="P1" t="str">
        <f>Labels!E40</f>
        <v>For each expense account and each relevant activity driver, the historical ratio (variable expense) / (activity level) / (number of drivers for this expense account). This ratio allocates the historical expense evenly among the activity drivers for each expense account.</v>
      </c>
      <c r="Q1" t="s">
        <v>464</v>
      </c>
      <c r="R1" t="str">
        <f>Labels!B43</f>
        <v>Activity Drivers</v>
      </c>
      <c r="S1" t="s">
        <v>164</v>
      </c>
      <c r="T1" t="str">
        <f>Labels!E43</f>
        <v>For each expense account, a list of relevant activity drivers for that variable expense. In the customizable model, you can specify the maximum number of drivers for any expense account.</v>
      </c>
      <c r="U1" t="s">
        <v>122</v>
      </c>
      <c r="V1" t="str">
        <f>Labels!B38</f>
        <v>Budget Expense / Activity Count</v>
      </c>
      <c r="W1" t="s">
        <v>462</v>
      </c>
      <c r="X1" t="str">
        <f>Labels!E38</f>
        <v>Expense amount per activity count, for each expense account and for each activity driver in the budget</v>
      </c>
      <c r="Y1" t="s">
        <v>80</v>
      </c>
      <c r="Z1" t="str">
        <f>Labels!B26</f>
        <v>Fixed Expense History</v>
      </c>
      <c r="AA1" t="s">
        <v>171</v>
      </c>
      <c r="AB1" t="str">
        <f>Labels!E26</f>
        <v>For each expense account, the history of the fixed portion of expenses. This amount is subtracted from total expense history to obtain the variable expense history</v>
      </c>
      <c r="AC1" t="s">
        <v>140</v>
      </c>
      <c r="AD1" t="str">
        <f>Labels!B45</f>
        <v>Variable Expense History</v>
      </c>
      <c r="AE1" t="s">
        <v>389</v>
      </c>
      <c r="AF1" t="str">
        <f>Labels!E45</f>
        <v>For each expense account, the history of expenses</v>
      </c>
      <c r="AG1" t="s">
        <v>159</v>
      </c>
      <c r="AH1" t="str">
        <f>Labels!B22</f>
        <v>Expense Budget</v>
      </c>
      <c r="AI1" t="s">
        <v>24</v>
      </c>
      <c r="AJ1" t="str">
        <f>Labels!E22</f>
        <v>Forecasted total expense for each expense account, during the budget time period</v>
      </c>
      <c r="AK1" t="s">
        <v>336</v>
      </c>
      <c r="AL1" t="str">
        <f>Labels!B33</f>
        <v>Variable Expense Budget</v>
      </c>
      <c r="AM1" t="s">
        <v>267</v>
      </c>
      <c r="AN1" t="str">
        <f>Labels!E33</f>
        <v>Total budgeted variable expenses during the budget time period, segmented by expense account (but by time period)</v>
      </c>
      <c r="AO1" t="s">
        <v>23</v>
      </c>
      <c r="AP1" t="str">
        <f>Labels!B8</f>
        <v>Activities_Dim</v>
      </c>
      <c r="AQ1" t="s">
        <v>416</v>
      </c>
      <c r="AR1" t="str">
        <f>Labels!E8</f>
        <v>This variable stores the display names of the items in dimension 'Activity Drivers'. This variable is used internally and can be ignored by the user.</v>
      </c>
      <c r="AS1" t="s">
        <v>245</v>
      </c>
      <c r="AT1" t="str">
        <f>Labels!B15</f>
        <v>Activity Description (text)</v>
      </c>
      <c r="AU1" t="s">
        <v>82</v>
      </c>
      <c r="AV1" t="str">
        <f>Labels!E15</f>
        <v>Descriptions for each of the the activities that drive expenses</v>
      </c>
      <c r="AW1" t="s">
        <v>296</v>
      </c>
      <c r="AX1" t="str">
        <f>Labels!B51</f>
        <v>Budget Time Range</v>
      </c>
      <c r="AY1" t="s">
        <v>370</v>
      </c>
      <c r="AZ1" t="str">
        <f>Labels!E51</f>
        <v>The time period for the budget, expressed as a string or number. This data is for display only; it is not used in the model.</v>
      </c>
      <c r="BA1" t="s">
        <v>83</v>
      </c>
      <c r="BB1" t="str">
        <f>Labels!B52</f>
        <v>History Time Range</v>
      </c>
      <c r="BC1" t="s">
        <v>440</v>
      </c>
      <c r="BD1" t="str">
        <f>Labels!E52</f>
        <v>The time period for historical data, expressed as a string or number. This data is for display only; it is not used in the model.</v>
      </c>
      <c r="BE1" t="s">
        <v>303</v>
      </c>
      <c r="BF1" t="str">
        <f>Labels!B44</f>
        <v>Count of Variable Expense Drivers</v>
      </c>
      <c r="BG1" t="s">
        <v>390</v>
      </c>
      <c r="BH1" t="str">
        <f>Labels!E44</f>
        <v>This variable counts the number of activity drivers that drive each expense account. When computing the historical cost coefficient, this variable is used to divide the historical expense in each account evenly among the drivers of that account.</v>
      </c>
      <c r="BI1" t="s">
        <v>108</v>
      </c>
      <c r="BJ1" t="str">
        <f>Labels!B23</f>
        <v>Expense Budget</v>
      </c>
      <c r="BK1" t="s">
        <v>439</v>
      </c>
      <c r="BL1" t="str">
        <f>Labels!E23</f>
        <v>For each expense account, the forecasted expense during the budget time period</v>
      </c>
    </row>
    <row r="2" spans="1:64" ht="12.75" customHeight="1" x14ac:dyDescent="0.2">
      <c r="A2" t="s">
        <v>236</v>
      </c>
      <c r="B2" t="str">
        <f>Labels!B37</f>
        <v>Variable Expense Budget</v>
      </c>
      <c r="C2" t="s">
        <v>54</v>
      </c>
      <c r="D2" t="str">
        <f>Labels!E37</f>
        <v>Budgeted variable expenses, segmented by expense account and by time period (but not by activity driver)</v>
      </c>
      <c r="E2" t="s">
        <v>112</v>
      </c>
      <c r="F2" t="str">
        <f>Labels!B25</f>
        <v>Fixed Expense Budget</v>
      </c>
      <c r="G2" t="s">
        <v>415</v>
      </c>
      <c r="H2" t="str">
        <f>Labels!E25</f>
        <v>For each expense account, the budgeted fixed portion of expense for the budget time period</v>
      </c>
      <c r="I2" t="s">
        <v>205</v>
      </c>
      <c r="J2" t="str">
        <f>Labels!B13</f>
        <v>Activity Budget</v>
      </c>
      <c r="K2" t="s">
        <v>449</v>
      </c>
      <c r="L2" t="str">
        <f>Labels!E13</f>
        <v>Forecasted activity levels for each activity driver, for each time period in the budget time range</v>
      </c>
      <c r="M2" t="s">
        <v>259</v>
      </c>
      <c r="N2" t="str">
        <f>Labels!B12</f>
        <v>Activity Budget Growth (%/Yr)</v>
      </c>
      <c r="O2" t="s">
        <v>117</v>
      </c>
      <c r="P2" t="str">
        <f>Labels!E12</f>
        <v>The annual rate of growth of activity level during the budget time range</v>
      </c>
      <c r="Q2" t="s">
        <v>137</v>
      </c>
      <c r="R2" t="str">
        <f>Labels!B48</f>
        <v>Time Budget</v>
      </c>
      <c r="S2" t="s">
        <v>45</v>
      </c>
      <c r="T2" t="str">
        <f>Labels!E48</f>
        <v>Time in the budget time range, expressed in years</v>
      </c>
      <c r="U2" t="s">
        <v>113</v>
      </c>
      <c r="V2" t="str">
        <f>Labels!B24</f>
        <v>Fixed Expense Budget</v>
      </c>
      <c r="W2" t="s">
        <v>109</v>
      </c>
      <c r="X2" t="str">
        <f>Labels!E24</f>
        <v>For each expense account, the budgeted fixed portion of expense for budget time</v>
      </c>
      <c r="Y2" t="s">
        <v>203</v>
      </c>
      <c r="Z2" t="str">
        <f>Labels!B10</f>
        <v>Activity Budget</v>
      </c>
      <c r="AA2" t="s">
        <v>472</v>
      </c>
      <c r="AB2" t="str">
        <f>Labels!E10</f>
        <v>Forecasted total activity count for each activity driver during the entire budget time range</v>
      </c>
      <c r="AC2" t="s">
        <v>206</v>
      </c>
      <c r="AD2" t="str">
        <f>Labels!B11</f>
        <v>Acitivity Budget Growth%/Period</v>
      </c>
      <c r="AE2" t="s">
        <v>365</v>
      </c>
      <c r="AF2" t="str">
        <f>Labels!E11</f>
        <v>The rate of growth of activity level per time period during the budget time range</v>
      </c>
      <c r="AG2" t="s">
        <v>373</v>
      </c>
      <c r="AH2" t="str">
        <f>Labels!B17</f>
        <v>Activity History</v>
      </c>
      <c r="AI2" t="s">
        <v>85</v>
      </c>
      <c r="AJ2" t="str">
        <f>Labels!E17</f>
        <v>Historical activity counts for each activity that drives expense, summed over history time</v>
      </c>
      <c r="AK2" t="s">
        <v>62</v>
      </c>
      <c r="AL2" t="str">
        <f>Labels!B36</f>
        <v>Variable Expense Budget</v>
      </c>
      <c r="AM2" t="s">
        <v>257</v>
      </c>
      <c r="AN2" t="str">
        <f>Labels!E36</f>
        <v>Budgeted variable expenses, segmented by expense account, by activity driver, and by time period</v>
      </c>
      <c r="AO2" t="s">
        <v>39</v>
      </c>
      <c r="AP2" t="str">
        <f>Labels!B39</f>
        <v>Coefficient</v>
      </c>
      <c r="AQ2" t="s">
        <v>297</v>
      </c>
      <c r="AR2" t="str">
        <f>Labels!E39</f>
        <v>For each expense account, the coefficient of each relevant activity driver in the budget for variable expense</v>
      </c>
      <c r="AS2" t="s">
        <v>429</v>
      </c>
      <c r="AT2" t="str">
        <f>Labels!B30</f>
        <v>Expense History</v>
      </c>
      <c r="AU2" t="s">
        <v>185</v>
      </c>
      <c r="AV2" t="str">
        <f>Labels!E30</f>
        <v>For each expense account, the history of expenses, summed over history time</v>
      </c>
      <c r="AW2" t="s">
        <v>202</v>
      </c>
      <c r="AX2" t="str">
        <f>Labels!B46</f>
        <v>Variable Expense History</v>
      </c>
      <c r="AY2" t="s">
        <v>316</v>
      </c>
      <c r="AZ2" t="str">
        <f>Labels!E46</f>
        <v>For each expense account, the history of expenses, summed over history time</v>
      </c>
      <c r="BA2" t="s">
        <v>255</v>
      </c>
      <c r="BB2" t="str">
        <f>Labels!B27</f>
        <v>Fixed Expense History</v>
      </c>
      <c r="BC2" t="s">
        <v>328</v>
      </c>
      <c r="BD2" t="str">
        <f>Labels!E27</f>
        <v>For each expense account, the history of the fixed portion of expenses, summed over history time. This amount is subtracted from total expense history to obtain the variable expense history</v>
      </c>
      <c r="BE2" t="s">
        <v>224</v>
      </c>
      <c r="BF2" t="str">
        <f>Labels!B49</f>
        <v>Time Dates Budget</v>
      </c>
      <c r="BG2" t="s">
        <v>404</v>
      </c>
      <c r="BH2" t="str">
        <f>Labels!E49</f>
        <v>Starting dates of each time period in the budget time range</v>
      </c>
      <c r="BI2" t="s">
        <v>300</v>
      </c>
      <c r="BJ2" t="str">
        <f>Labels!B50</f>
        <v xml:space="preserve">Time Dates History </v>
      </c>
      <c r="BK2" t="s">
        <v>33</v>
      </c>
      <c r="BL2" t="str">
        <f>Labels!E50</f>
        <v>Starting dates of each time period in the history time range</v>
      </c>
    </row>
    <row r="3" spans="1:64" ht="12.75" customHeight="1" x14ac:dyDescent="0.2">
      <c r="A3" t="s">
        <v>372</v>
      </c>
      <c r="B3" t="str">
        <f>Labels!B28</f>
        <v>Fixed Expense</v>
      </c>
      <c r="C3" t="s">
        <v>52</v>
      </c>
      <c r="D3" t="str">
        <f>Labels!E28</f>
        <v>For each expense account, the history and budget of the fixed portion of expenses.</v>
      </c>
      <c r="E3" t="s">
        <v>379</v>
      </c>
      <c r="F3" t="str">
        <f>Labels!B35</f>
        <v>Var Expense Budget by Activity</v>
      </c>
      <c r="G3" t="s">
        <v>124</v>
      </c>
      <c r="H3" t="str">
        <f>Labels!E35</f>
        <v>Budgeted variable expenses, segmented by activity, by expense type, and by time period</v>
      </c>
      <c r="I3" t="s">
        <v>433</v>
      </c>
      <c r="J3" t="str">
        <f>Labels!B34</f>
        <v>Var Expense Budget by Activity</v>
      </c>
      <c r="K3" t="s">
        <v>126</v>
      </c>
      <c r="L3" t="str">
        <f>Labels!E34</f>
        <v>Budgeted variable expenses, segmented by activity, by expense type, and by time period</v>
      </c>
      <c r="M3" t="s">
        <v>26</v>
      </c>
      <c r="N3" t="str">
        <f>Labels!B41</f>
        <v>Driver Weights Input</v>
      </c>
      <c r="O3" t="s">
        <v>470</v>
      </c>
      <c r="P3" t="str">
        <f>Labels!E41</f>
        <v>Weights for splitting historical expense over drivers of an expense account, unnormalized</v>
      </c>
      <c r="Q3" t="s">
        <v>57</v>
      </c>
      <c r="R3" t="str">
        <f>Labels!B20</f>
        <v>Driver Num</v>
      </c>
      <c r="S3" t="s">
        <v>441</v>
      </c>
      <c r="T3">
        <f>Labels!E20</f>
        <v>0</v>
      </c>
      <c r="U3" t="s">
        <v>376</v>
      </c>
      <c r="V3" t="str">
        <f>Labels!B42</f>
        <v>Normalized Driver Weights</v>
      </c>
      <c r="W3" t="s">
        <v>8</v>
      </c>
      <c r="X3" t="str">
        <f>Labels!E42</f>
        <v>Weights for splitting historical expense over drivers of an expense account, normalized</v>
      </c>
      <c r="Y3" t="s">
        <v>187</v>
      </c>
      <c r="Z3" t="str">
        <f>Labels!B14</f>
        <v>Activity Budget</v>
      </c>
      <c r="AA3" t="s">
        <v>399</v>
      </c>
      <c r="AB3" t="str">
        <f>Labels!E14</f>
        <v>Forecasted activity levels for each activity driver, for each time period in the budget time range. 
The values are computed from the total budgeted activity counts and activity growth rates above. You can override these values by entering numbers or formulas directly in the shaded cells.</v>
      </c>
      <c r="AC3" t="s">
        <v>44</v>
      </c>
      <c r="AD3" t="str">
        <f>Labels!B9</f>
        <v>Actual Activity Count</v>
      </c>
      <c r="AE3" t="s">
        <v>158</v>
      </c>
      <c r="AF3" t="str">
        <f>Labels!E9</f>
        <v>Actual activity counts for each activity driver, for each time period in the budget time range</v>
      </c>
      <c r="AG3" t="s">
        <v>362</v>
      </c>
      <c r="AH3" t="str">
        <f>Labels!B21</f>
        <v>Actual Expense</v>
      </c>
      <c r="AI3" t="s">
        <v>313</v>
      </c>
      <c r="AJ3" t="str">
        <f>Labels!E21</f>
        <v>Actual total expense for each expense account, during the budget time period</v>
      </c>
      <c r="AK3" t="s">
        <v>333</v>
      </c>
      <c r="AL3" t="str">
        <f>Labels!B19</f>
        <v>Variance - Activity Count</v>
      </c>
      <c r="AM3" t="s">
        <v>1</v>
      </c>
      <c r="AN3" t="str">
        <f>Labels!E19</f>
        <v>Variance of Activity Count = Actual Activity Count - Budgeted Activity Count, by Activity Driver by time period in the budget time range</v>
      </c>
      <c r="AO3" t="s">
        <v>453</v>
      </c>
      <c r="AP3" t="str">
        <f>Labels!B32</f>
        <v>Variance - Expense</v>
      </c>
      <c r="AQ3" t="s">
        <v>400</v>
      </c>
      <c r="AR3" t="str">
        <f>Labels!E32</f>
        <v>Variance of total Expense = Actual Expense - Budgeted Expense, by Activity Driver by time period in the budget time range</v>
      </c>
      <c r="AS3" t="s">
        <v>424</v>
      </c>
      <c r="AT3" t="str">
        <f>Labels!B31</f>
        <v>Expense Variance %</v>
      </c>
      <c r="AU3" t="s">
        <v>15</v>
      </c>
      <c r="AV3" t="str">
        <f>Labels!E31</f>
        <v>Variance percent for total expense = (Actual Expense) / (Budgeted Expense) -1, by Activity Driver by time period in the budget time range</v>
      </c>
      <c r="AW3" t="s">
        <v>466</v>
      </c>
      <c r="AX3" t="str">
        <f>Labels!B18</f>
        <v>Activity Variance %</v>
      </c>
      <c r="AY3" t="s">
        <v>334</v>
      </c>
      <c r="AZ3" t="str">
        <f>Labels!E18</f>
        <v>Variance percent for Activity Count = (Actual Activity Count) / (Budgeted Activity Count) -1, by Activity Driver by time period in the budget time range</v>
      </c>
      <c r="BA3" t="s">
        <v>136</v>
      </c>
      <c r="BB3" t="str">
        <f>Labels!E63</f>
        <v>Expense accounts whose budgets are driven by the activities tracked in the model</v>
      </c>
      <c r="BC3" t="s">
        <v>189</v>
      </c>
      <c r="BD3" t="str">
        <f>Labels!B63</f>
        <v>Expense Accts</v>
      </c>
      <c r="BE3" t="s">
        <v>250</v>
      </c>
      <c r="BF3" t="str">
        <f>Labels!D63</f>
        <v>Expense_Accts</v>
      </c>
      <c r="BG3" t="s">
        <v>398</v>
      </c>
      <c r="BH3" t="str">
        <f>Labels!C63</f>
        <v>Total</v>
      </c>
      <c r="BI3" t="s">
        <v>120</v>
      </c>
      <c r="BJ3" t="str">
        <f>Labels!B64</f>
        <v>Cost Center A</v>
      </c>
      <c r="BK3" t="s">
        <v>92</v>
      </c>
      <c r="BL3" t="str">
        <f>Labels!D64</f>
        <v>Expense_Accts</v>
      </c>
    </row>
    <row r="4" spans="1:64" ht="12.75" customHeight="1" x14ac:dyDescent="0.2">
      <c r="A4" t="s">
        <v>403</v>
      </c>
      <c r="B4" t="str">
        <f>Labels!C64</f>
        <v>Subtotal</v>
      </c>
      <c r="C4" t="s">
        <v>289</v>
      </c>
      <c r="D4" t="str">
        <f>Labels!B65</f>
        <v>Labor</v>
      </c>
      <c r="E4" t="s">
        <v>401</v>
      </c>
      <c r="F4" t="str">
        <f>Labels!D65</f>
        <v>Expense Accts 2</v>
      </c>
      <c r="G4" t="s">
        <v>299</v>
      </c>
      <c r="H4" t="str">
        <f>Labels!B66</f>
        <v>Overhead</v>
      </c>
      <c r="I4" t="s">
        <v>418</v>
      </c>
      <c r="J4" t="str">
        <f>Labels!B67</f>
        <v>Cost Center B</v>
      </c>
      <c r="K4" t="s">
        <v>344</v>
      </c>
      <c r="L4" t="str">
        <f>Labels!C67</f>
        <v>Subtotal</v>
      </c>
      <c r="M4" t="s">
        <v>247</v>
      </c>
      <c r="N4" t="str">
        <f>Labels!B68</f>
        <v>Labor</v>
      </c>
      <c r="O4" t="s">
        <v>275</v>
      </c>
      <c r="P4" t="str">
        <f>Labels!B69</f>
        <v>Material</v>
      </c>
      <c r="Q4" t="s">
        <v>28</v>
      </c>
      <c r="R4" t="str">
        <f>Labels!E55</f>
        <v>A list of the activities that drive expenses</v>
      </c>
      <c r="S4" t="s">
        <v>102</v>
      </c>
      <c r="T4" t="str">
        <f>Labels!B55</f>
        <v>Activities</v>
      </c>
      <c r="U4" t="s">
        <v>445</v>
      </c>
      <c r="V4" t="str">
        <f>Labels!D55</f>
        <v>Activity</v>
      </c>
      <c r="W4" t="s">
        <v>357</v>
      </c>
      <c r="X4" t="str">
        <f>Labels!C55</f>
        <v>Total</v>
      </c>
      <c r="Y4" t="s">
        <v>40</v>
      </c>
      <c r="Z4" t="str">
        <f>Labels!B56</f>
        <v>Sales Units A</v>
      </c>
      <c r="AA4" t="s">
        <v>375</v>
      </c>
      <c r="AB4" t="str">
        <f>Labels!D56</f>
        <v>Activity_Metrics</v>
      </c>
      <c r="AC4" t="s">
        <v>42</v>
      </c>
      <c r="AD4" t="str">
        <f>Labels!B57</f>
        <v>Sales Units B</v>
      </c>
      <c r="AE4" t="s">
        <v>314</v>
      </c>
      <c r="AF4" t="str">
        <f>Labels!E59</f>
        <v>Names that count the activity drivers for each expense account. The names are of no importance.</v>
      </c>
      <c r="AG4" t="s">
        <v>129</v>
      </c>
      <c r="AH4" t="str">
        <f>Labels!B59</f>
        <v>Driver Counters</v>
      </c>
      <c r="AI4" t="s">
        <v>123</v>
      </c>
      <c r="AJ4" t="str">
        <f>Labels!D59</f>
        <v>Driver_Counter</v>
      </c>
      <c r="AK4" t="s">
        <v>198</v>
      </c>
      <c r="AL4" t="str">
        <f>Labels!C59</f>
        <v>Total</v>
      </c>
      <c r="AM4" t="s">
        <v>36</v>
      </c>
      <c r="AN4" t="str">
        <f>Labels!B60</f>
        <v>Driver 1</v>
      </c>
      <c r="AO4" t="s">
        <v>32</v>
      </c>
      <c r="AP4" t="str">
        <f>Labels!D60</f>
        <v>Driver_Counter</v>
      </c>
      <c r="AQ4" t="s">
        <v>4</v>
      </c>
      <c r="AR4" t="str">
        <f>Labels!B61</f>
        <v>Driver 2</v>
      </c>
      <c r="AS4" t="s">
        <v>100</v>
      </c>
      <c r="AT4">
        <f>Labels!B5</f>
        <v>40179</v>
      </c>
    </row>
    <row r="5" spans="1:64" ht="12.75" customHeight="1" x14ac:dyDescent="0.2">
      <c r="A5" t="s">
        <v>56</v>
      </c>
      <c r="B5" t="str">
        <f>Inputs!A1</f>
        <v>Activity-Based Budget</v>
      </c>
      <c r="C5" t="s">
        <v>56</v>
      </c>
      <c r="D5" t="str">
        <f>History!A1</f>
        <v>Activity-Based Budget</v>
      </c>
      <c r="E5" t="s">
        <v>56</v>
      </c>
      <c r="F5" t="str">
        <f>'Activity Costs'!A1</f>
        <v>Activity-Based Budget</v>
      </c>
      <c r="G5" t="s">
        <v>56</v>
      </c>
      <c r="H5" t="str">
        <f>Budget!A1</f>
        <v>Activity-Based Budget</v>
      </c>
      <c r="I5" t="s">
        <v>56</v>
      </c>
      <c r="J5" t="str">
        <f>'Budget by Time'!A1</f>
        <v>Activity-Based Budget</v>
      </c>
      <c r="K5" t="s">
        <v>56</v>
      </c>
      <c r="L5" t="str">
        <f>'Actual vs Budget'!A1</f>
        <v>Activity-Based Budget</v>
      </c>
      <c r="M5" t="s">
        <v>56</v>
      </c>
      <c r="N5" t="str">
        <f>'Cost Center 1'!A1</f>
        <v>Activity-Based Budget</v>
      </c>
      <c r="O5" t="s">
        <v>56</v>
      </c>
      <c r="P5" t="str">
        <f>'Cost Center 2'!A1</f>
        <v>Activity-Based Budget</v>
      </c>
      <c r="Q5" t="s">
        <v>56</v>
      </c>
      <c r="R5" t="str">
        <f>Formulas!A1</f>
        <v>Activity-Based Budget</v>
      </c>
      <c r="S5" t="s">
        <v>56</v>
      </c>
      <c r="T5" t="str">
        <f>'(Compute)'!A1</f>
        <v>Activity-Based Budget</v>
      </c>
      <c r="U5" t="s">
        <v>56</v>
      </c>
      <c r="V5" t="str">
        <f>'(FnCalls 1)'!A1</f>
        <v>Activity-Based Budget</v>
      </c>
      <c r="W5" t="s">
        <v>56</v>
      </c>
      <c r="X5" t="str">
        <f>'(Tables)'!A1</f>
        <v>Activity-Based Budget</v>
      </c>
      <c r="Y5" t="s">
        <v>56</v>
      </c>
      <c r="Z5" t="str">
        <f>Labels!A1</f>
        <v>Activity-Based Budget</v>
      </c>
      <c r="AA5" t="s">
        <v>56</v>
      </c>
      <c r="AB5">
        <f>'(Ranges)'!A1</f>
        <v>0</v>
      </c>
      <c r="AC5" t="s">
        <v>56</v>
      </c>
      <c r="AD5" t="str">
        <f>'(Import)'!A1</f>
        <v>:A:0:Organization_Name</v>
      </c>
    </row>
    <row r="6" spans="1:64" ht="12.75" customHeight="1" x14ac:dyDescent="0.2">
      <c r="A6" t="s">
        <v>200</v>
      </c>
      <c r="B6" t="str">
        <f>Inputs!B7</f>
        <v>ABC, Inc.</v>
      </c>
      <c r="C6" t="s">
        <v>268</v>
      </c>
      <c r="D6">
        <f>Inputs!D14</f>
        <v>0</v>
      </c>
      <c r="E6" t="s">
        <v>364</v>
      </c>
      <c r="F6">
        <f>Inputs!E14</f>
        <v>0</v>
      </c>
      <c r="G6" t="s">
        <v>337</v>
      </c>
      <c r="H6">
        <f>Inputs!F14</f>
        <v>0</v>
      </c>
      <c r="I6" t="s">
        <v>325</v>
      </c>
      <c r="J6">
        <f>Inputs!G14</f>
        <v>0</v>
      </c>
      <c r="K6" t="s">
        <v>452</v>
      </c>
      <c r="L6">
        <f>Inputs!H14</f>
        <v>0</v>
      </c>
      <c r="M6" t="s">
        <v>395</v>
      </c>
      <c r="N6">
        <f>Inputs!I14</f>
        <v>0</v>
      </c>
      <c r="O6" t="s">
        <v>173</v>
      </c>
      <c r="P6">
        <f>Inputs!D15</f>
        <v>0</v>
      </c>
      <c r="Q6" t="s">
        <v>156</v>
      </c>
      <c r="R6">
        <f>Inputs!E15</f>
        <v>0</v>
      </c>
      <c r="S6" t="s">
        <v>435</v>
      </c>
      <c r="T6">
        <f>Inputs!F15</f>
        <v>0</v>
      </c>
      <c r="U6" t="s">
        <v>6</v>
      </c>
      <c r="V6">
        <f>Inputs!G15</f>
        <v>0</v>
      </c>
      <c r="W6" t="s">
        <v>356</v>
      </c>
      <c r="X6">
        <f>Inputs!H15</f>
        <v>0</v>
      </c>
      <c r="Y6" t="s">
        <v>248</v>
      </c>
      <c r="Z6">
        <f>Inputs!I15</f>
        <v>0</v>
      </c>
      <c r="AA6" t="s">
        <v>89</v>
      </c>
      <c r="AB6">
        <f>Inputs!D16</f>
        <v>0</v>
      </c>
      <c r="AC6" t="s">
        <v>382</v>
      </c>
      <c r="AD6">
        <f>Inputs!E16</f>
        <v>0</v>
      </c>
      <c r="AE6" t="s">
        <v>153</v>
      </c>
      <c r="AF6">
        <f>Inputs!F16</f>
        <v>0</v>
      </c>
      <c r="AG6" t="s">
        <v>211</v>
      </c>
      <c r="AH6">
        <f>Inputs!G16</f>
        <v>0</v>
      </c>
      <c r="AI6" t="s">
        <v>349</v>
      </c>
      <c r="AJ6">
        <f>Inputs!H16</f>
        <v>0</v>
      </c>
      <c r="AK6" t="s">
        <v>216</v>
      </c>
      <c r="AL6">
        <f>Inputs!I16</f>
        <v>0</v>
      </c>
      <c r="AM6" t="s">
        <v>177</v>
      </c>
      <c r="AN6">
        <f>Inputs!D17</f>
        <v>0</v>
      </c>
      <c r="AO6" t="s">
        <v>420</v>
      </c>
      <c r="AP6">
        <f>Inputs!E17</f>
        <v>0</v>
      </c>
      <c r="AQ6" t="s">
        <v>154</v>
      </c>
      <c r="AR6">
        <f>Inputs!F17</f>
        <v>0</v>
      </c>
      <c r="AS6" t="s">
        <v>240</v>
      </c>
      <c r="AT6">
        <f>Inputs!G17</f>
        <v>0</v>
      </c>
      <c r="AU6" t="s">
        <v>417</v>
      </c>
      <c r="AV6">
        <f>Inputs!H17</f>
        <v>0</v>
      </c>
      <c r="AW6" t="s">
        <v>402</v>
      </c>
      <c r="AX6">
        <f>Inputs!I17</f>
        <v>0</v>
      </c>
      <c r="AY6" t="s">
        <v>442</v>
      </c>
      <c r="AZ6">
        <f>Inputs!D23</f>
        <v>0</v>
      </c>
      <c r="BA6" t="s">
        <v>161</v>
      </c>
      <c r="BB6">
        <f>Inputs!E23</f>
        <v>0</v>
      </c>
      <c r="BC6" t="s">
        <v>31</v>
      </c>
      <c r="BD6">
        <f>Inputs!F23</f>
        <v>0</v>
      </c>
      <c r="BE6" t="s">
        <v>166</v>
      </c>
      <c r="BF6">
        <f>Inputs!G23</f>
        <v>0</v>
      </c>
      <c r="BG6" t="s">
        <v>70</v>
      </c>
      <c r="BH6">
        <f>Inputs!H23</f>
        <v>0</v>
      </c>
      <c r="BI6" t="s">
        <v>16</v>
      </c>
      <c r="BJ6">
        <f>Inputs!I23</f>
        <v>0</v>
      </c>
      <c r="BK6" t="s">
        <v>428</v>
      </c>
      <c r="BL6">
        <f>Inputs!J23</f>
        <v>0</v>
      </c>
    </row>
    <row r="7" spans="1:64" ht="12.75" customHeight="1" x14ac:dyDescent="0.2">
      <c r="A7" t="s">
        <v>104</v>
      </c>
      <c r="B7">
        <f>Inputs!K23</f>
        <v>0</v>
      </c>
      <c r="C7" t="s">
        <v>90</v>
      </c>
      <c r="D7">
        <f>Inputs!L23</f>
        <v>0</v>
      </c>
      <c r="E7" t="s">
        <v>366</v>
      </c>
      <c r="F7">
        <f>Inputs!M23</f>
        <v>0</v>
      </c>
      <c r="G7" t="s">
        <v>238</v>
      </c>
      <c r="H7">
        <f>Inputs!N23</f>
        <v>0</v>
      </c>
      <c r="I7" t="s">
        <v>397</v>
      </c>
      <c r="J7">
        <f>Inputs!O23</f>
        <v>0</v>
      </c>
      <c r="K7" t="s">
        <v>196</v>
      </c>
      <c r="L7">
        <f>Inputs!D24</f>
        <v>0</v>
      </c>
      <c r="M7" t="s">
        <v>279</v>
      </c>
      <c r="N7">
        <f>Inputs!E24</f>
        <v>0</v>
      </c>
      <c r="O7" t="s">
        <v>391</v>
      </c>
      <c r="P7">
        <f>Inputs!F24</f>
        <v>0</v>
      </c>
      <c r="Q7" t="s">
        <v>227</v>
      </c>
      <c r="R7">
        <f>Inputs!G24</f>
        <v>0</v>
      </c>
      <c r="S7" t="s">
        <v>149</v>
      </c>
      <c r="T7">
        <f>Inputs!H24</f>
        <v>0</v>
      </c>
      <c r="U7" t="s">
        <v>448</v>
      </c>
      <c r="V7">
        <f>Inputs!I24</f>
        <v>0</v>
      </c>
      <c r="W7" t="s">
        <v>320</v>
      </c>
      <c r="X7">
        <f>Inputs!J24</f>
        <v>0</v>
      </c>
      <c r="Y7" t="s">
        <v>9</v>
      </c>
      <c r="Z7">
        <f>Inputs!K24</f>
        <v>0</v>
      </c>
      <c r="AA7" t="s">
        <v>437</v>
      </c>
      <c r="AB7">
        <f>Inputs!L24</f>
        <v>0</v>
      </c>
      <c r="AC7" t="s">
        <v>235</v>
      </c>
      <c r="AD7">
        <f>Inputs!M24</f>
        <v>0</v>
      </c>
      <c r="AE7" t="s">
        <v>352</v>
      </c>
      <c r="AF7">
        <f>Inputs!N24</f>
        <v>0</v>
      </c>
      <c r="AG7" t="s">
        <v>190</v>
      </c>
      <c r="AH7">
        <f>Inputs!O24</f>
        <v>0</v>
      </c>
      <c r="AI7" t="s">
        <v>307</v>
      </c>
      <c r="AJ7">
        <f>Inputs!D25</f>
        <v>0</v>
      </c>
      <c r="AK7" t="s">
        <v>371</v>
      </c>
      <c r="AL7">
        <f>Inputs!E25</f>
        <v>0</v>
      </c>
      <c r="AM7" t="s">
        <v>446</v>
      </c>
      <c r="AN7">
        <f>Inputs!F25</f>
        <v>0</v>
      </c>
      <c r="AO7" t="s">
        <v>170</v>
      </c>
      <c r="AP7">
        <f>Inputs!G25</f>
        <v>0</v>
      </c>
      <c r="AQ7" t="s">
        <v>17</v>
      </c>
      <c r="AR7">
        <f>Inputs!H25</f>
        <v>0</v>
      </c>
      <c r="AS7" t="s">
        <v>125</v>
      </c>
      <c r="AT7">
        <f>Inputs!I25</f>
        <v>0</v>
      </c>
      <c r="AU7" t="s">
        <v>285</v>
      </c>
      <c r="AV7">
        <f>Inputs!J25</f>
        <v>0</v>
      </c>
      <c r="AW7" t="s">
        <v>128</v>
      </c>
      <c r="AX7">
        <f>Inputs!K25</f>
        <v>0</v>
      </c>
      <c r="AY7" t="s">
        <v>360</v>
      </c>
      <c r="AZ7">
        <f>Inputs!L25</f>
        <v>0</v>
      </c>
      <c r="BA7" t="s">
        <v>262</v>
      </c>
      <c r="BB7">
        <f>Inputs!M25</f>
        <v>0</v>
      </c>
      <c r="BC7" t="s">
        <v>312</v>
      </c>
      <c r="BD7">
        <f>Inputs!N25</f>
        <v>0</v>
      </c>
      <c r="BE7" t="s">
        <v>119</v>
      </c>
      <c r="BF7">
        <f>Inputs!O25</f>
        <v>0</v>
      </c>
      <c r="BG7" t="s">
        <v>131</v>
      </c>
      <c r="BH7">
        <f>Inputs!D26</f>
        <v>0</v>
      </c>
      <c r="BI7" t="s">
        <v>251</v>
      </c>
      <c r="BJ7">
        <f>Inputs!E26</f>
        <v>0</v>
      </c>
      <c r="BK7" t="s">
        <v>175</v>
      </c>
      <c r="BL7">
        <f>Inputs!F26</f>
        <v>0</v>
      </c>
    </row>
    <row r="8" spans="1:64" ht="12.75" customHeight="1" x14ac:dyDescent="0.2">
      <c r="A8" t="s">
        <v>367</v>
      </c>
      <c r="B8">
        <f>Inputs!G26</f>
        <v>0</v>
      </c>
      <c r="C8" t="s">
        <v>273</v>
      </c>
      <c r="D8">
        <f>Inputs!H26</f>
        <v>0</v>
      </c>
      <c r="E8" t="s">
        <v>326</v>
      </c>
      <c r="F8">
        <f>Inputs!I26</f>
        <v>0</v>
      </c>
      <c r="G8" t="s">
        <v>225</v>
      </c>
      <c r="H8">
        <f>Inputs!J26</f>
        <v>0</v>
      </c>
      <c r="I8" t="s">
        <v>436</v>
      </c>
      <c r="J8">
        <f>Inputs!K26</f>
        <v>0</v>
      </c>
      <c r="K8" t="s">
        <v>157</v>
      </c>
      <c r="L8">
        <f>Inputs!L26</f>
        <v>0</v>
      </c>
      <c r="M8" t="s">
        <v>350</v>
      </c>
      <c r="N8">
        <f>Inputs!M26</f>
        <v>0</v>
      </c>
      <c r="O8" t="s">
        <v>374</v>
      </c>
      <c r="P8">
        <f>Inputs!N26</f>
        <v>0</v>
      </c>
      <c r="Q8" t="s">
        <v>115</v>
      </c>
      <c r="R8">
        <f>Inputs!O26</f>
        <v>0</v>
      </c>
      <c r="S8" t="s">
        <v>239</v>
      </c>
      <c r="T8">
        <f>Inputs!B37</f>
        <v>0</v>
      </c>
      <c r="U8" t="s">
        <v>141</v>
      </c>
      <c r="V8">
        <f>Inputs!B38</f>
        <v>0</v>
      </c>
      <c r="W8" t="s">
        <v>298</v>
      </c>
      <c r="X8">
        <f>Inputs!B42</f>
        <v>0</v>
      </c>
      <c r="Y8" t="s">
        <v>213</v>
      </c>
      <c r="Z8">
        <f>Inputs!C42</f>
        <v>0</v>
      </c>
      <c r="AA8" t="s">
        <v>105</v>
      </c>
      <c r="AB8">
        <f>Inputs!D42</f>
        <v>0</v>
      </c>
      <c r="AC8" t="s">
        <v>335</v>
      </c>
      <c r="AD8">
        <f>Inputs!E42</f>
        <v>0</v>
      </c>
      <c r="AE8" t="s">
        <v>195</v>
      </c>
      <c r="AF8">
        <f>Inputs!F42</f>
        <v>0</v>
      </c>
      <c r="AG8" t="s">
        <v>150</v>
      </c>
      <c r="AH8">
        <f>Inputs!G42</f>
        <v>0</v>
      </c>
      <c r="AI8" t="s">
        <v>155</v>
      </c>
      <c r="AJ8">
        <f>Inputs!B43</f>
        <v>0</v>
      </c>
      <c r="AK8" t="s">
        <v>381</v>
      </c>
      <c r="AL8">
        <f>Inputs!C43</f>
        <v>0</v>
      </c>
      <c r="AM8" t="s">
        <v>311</v>
      </c>
      <c r="AN8">
        <f>Inputs!D43</f>
        <v>0</v>
      </c>
      <c r="AO8" t="s">
        <v>306</v>
      </c>
      <c r="AP8">
        <f>Inputs!E43</f>
        <v>0</v>
      </c>
      <c r="AQ8" t="s">
        <v>182</v>
      </c>
      <c r="AR8">
        <f>Inputs!F43</f>
        <v>0</v>
      </c>
      <c r="AS8" t="s">
        <v>63</v>
      </c>
      <c r="AT8">
        <f>Inputs!G43</f>
        <v>0</v>
      </c>
      <c r="AU8" t="s">
        <v>176</v>
      </c>
      <c r="AV8">
        <f>Inputs!B46</f>
        <v>0</v>
      </c>
      <c r="AW8" t="s">
        <v>178</v>
      </c>
      <c r="AX8">
        <f>Inputs!B47</f>
        <v>0</v>
      </c>
      <c r="AY8" t="s">
        <v>208</v>
      </c>
      <c r="AZ8">
        <f>Inputs!D46</f>
        <v>0</v>
      </c>
      <c r="BA8" t="s">
        <v>468</v>
      </c>
      <c r="BB8">
        <f>Inputs!D47</f>
        <v>0</v>
      </c>
      <c r="BC8" t="s">
        <v>253</v>
      </c>
      <c r="BD8">
        <f>Inputs!B53</f>
        <v>0</v>
      </c>
      <c r="BE8" t="s">
        <v>84</v>
      </c>
      <c r="BF8">
        <f>Inputs!C53</f>
        <v>0</v>
      </c>
      <c r="BG8" t="s">
        <v>127</v>
      </c>
      <c r="BH8">
        <f>Inputs!D53</f>
        <v>0</v>
      </c>
      <c r="BI8" t="s">
        <v>110</v>
      </c>
      <c r="BJ8">
        <f>Inputs!E53</f>
        <v>0</v>
      </c>
      <c r="BK8" t="s">
        <v>186</v>
      </c>
      <c r="BL8">
        <f>Inputs!F53</f>
        <v>0</v>
      </c>
    </row>
    <row r="9" spans="1:64" ht="12.75" customHeight="1" x14ac:dyDescent="0.2">
      <c r="A9" t="s">
        <v>434</v>
      </c>
      <c r="B9">
        <f>Inputs!G53</f>
        <v>0</v>
      </c>
      <c r="C9" t="s">
        <v>214</v>
      </c>
      <c r="D9">
        <f>Inputs!B54</f>
        <v>0</v>
      </c>
      <c r="E9" t="s">
        <v>330</v>
      </c>
      <c r="F9">
        <f>Inputs!C54</f>
        <v>0</v>
      </c>
      <c r="G9" t="s">
        <v>444</v>
      </c>
      <c r="H9">
        <f>Inputs!D54</f>
        <v>0</v>
      </c>
      <c r="I9" t="s">
        <v>354</v>
      </c>
      <c r="J9">
        <f>Inputs!E54</f>
        <v>0</v>
      </c>
      <c r="K9" t="s">
        <v>287</v>
      </c>
      <c r="L9">
        <f>Inputs!F54</f>
        <v>0</v>
      </c>
      <c r="M9" t="s">
        <v>106</v>
      </c>
      <c r="N9">
        <f>Inputs!G54</f>
        <v>0</v>
      </c>
      <c r="O9" t="s">
        <v>315</v>
      </c>
      <c r="P9">
        <f>Inputs!B57</f>
        <v>0</v>
      </c>
      <c r="Q9" t="s">
        <v>278</v>
      </c>
      <c r="R9">
        <f>Inputs!C57</f>
        <v>0</v>
      </c>
      <c r="S9" t="s">
        <v>232</v>
      </c>
      <c r="T9">
        <f>Inputs!D57</f>
        <v>0</v>
      </c>
      <c r="U9" t="s">
        <v>75</v>
      </c>
      <c r="V9">
        <f>Inputs!E57</f>
        <v>0</v>
      </c>
      <c r="W9" t="s">
        <v>276</v>
      </c>
      <c r="X9">
        <f>Inputs!F57</f>
        <v>0</v>
      </c>
      <c r="Y9" t="s">
        <v>465</v>
      </c>
      <c r="Z9">
        <f>Inputs!G57</f>
        <v>0</v>
      </c>
      <c r="AA9" t="s">
        <v>339</v>
      </c>
      <c r="AB9">
        <f>Inputs!B58</f>
        <v>0</v>
      </c>
      <c r="AC9" t="s">
        <v>103</v>
      </c>
      <c r="AD9">
        <f>Inputs!C58</f>
        <v>0</v>
      </c>
      <c r="AE9" t="s">
        <v>121</v>
      </c>
      <c r="AF9">
        <f>Inputs!D58</f>
        <v>0</v>
      </c>
      <c r="AG9" t="s">
        <v>237</v>
      </c>
      <c r="AH9">
        <f>Inputs!E58</f>
        <v>0</v>
      </c>
      <c r="AI9" t="s">
        <v>405</v>
      </c>
      <c r="AJ9">
        <f>Inputs!F58</f>
        <v>0</v>
      </c>
      <c r="AK9" t="s">
        <v>74</v>
      </c>
      <c r="AL9">
        <f>Inputs!G58</f>
        <v>0</v>
      </c>
      <c r="AM9" t="s">
        <v>318</v>
      </c>
      <c r="AN9">
        <f>Inputs!D71</f>
        <v>0</v>
      </c>
      <c r="AO9" t="s">
        <v>272</v>
      </c>
      <c r="AP9">
        <f>Inputs!E71</f>
        <v>0</v>
      </c>
      <c r="AQ9" t="s">
        <v>14</v>
      </c>
      <c r="AR9">
        <f>Inputs!D72</f>
        <v>0</v>
      </c>
      <c r="AS9" t="s">
        <v>473</v>
      </c>
      <c r="AT9">
        <f>Inputs!E72</f>
        <v>0</v>
      </c>
      <c r="AU9" t="s">
        <v>43</v>
      </c>
      <c r="AV9" t="str">
        <f>Inputs!D74</f>
        <v xml:space="preserve"> </v>
      </c>
      <c r="AW9" t="s">
        <v>431</v>
      </c>
      <c r="AX9" t="str">
        <f>Inputs!E74</f>
        <v xml:space="preserve"> </v>
      </c>
      <c r="AY9" t="s">
        <v>230</v>
      </c>
      <c r="AZ9">
        <f>Inputs!D76</f>
        <v>0</v>
      </c>
      <c r="BA9" t="s">
        <v>179</v>
      </c>
      <c r="BB9">
        <f>Inputs!E76</f>
        <v>0</v>
      </c>
      <c r="BC9" t="s">
        <v>3</v>
      </c>
      <c r="BD9">
        <f>Inputs!D77</f>
        <v>0</v>
      </c>
      <c r="BE9" t="s">
        <v>69</v>
      </c>
      <c r="BF9">
        <f>Inputs!E77</f>
        <v>0</v>
      </c>
      <c r="BG9" t="s">
        <v>432</v>
      </c>
      <c r="BH9" t="str">
        <f>Inputs!D79</f>
        <v xml:space="preserve"> </v>
      </c>
      <c r="BI9" t="s">
        <v>2</v>
      </c>
      <c r="BJ9" t="str">
        <f>Inputs!E79</f>
        <v xml:space="preserve"> </v>
      </c>
      <c r="BK9" t="s">
        <v>443</v>
      </c>
      <c r="BL9">
        <f>Inputs!D81</f>
        <v>0</v>
      </c>
    </row>
    <row r="10" spans="1:64" ht="12.75" customHeight="1" x14ac:dyDescent="0.2">
      <c r="A10" t="s">
        <v>72</v>
      </c>
      <c r="B10">
        <f>Inputs!E81</f>
        <v>0</v>
      </c>
      <c r="C10" t="s">
        <v>193</v>
      </c>
      <c r="D10">
        <f>Inputs!D82</f>
        <v>0</v>
      </c>
      <c r="E10" t="s">
        <v>217</v>
      </c>
      <c r="F10">
        <f>Inputs!E82</f>
        <v>0</v>
      </c>
      <c r="G10" t="s">
        <v>321</v>
      </c>
      <c r="H10" t="str">
        <f>Inputs!D84</f>
        <v xml:space="preserve"> </v>
      </c>
      <c r="I10" t="s">
        <v>447</v>
      </c>
      <c r="J10" t="str">
        <f>Inputs!E84</f>
        <v xml:space="preserve"> </v>
      </c>
      <c r="K10" t="s">
        <v>302</v>
      </c>
      <c r="L10">
        <f>Inputs!D86</f>
        <v>0</v>
      </c>
      <c r="M10" t="s">
        <v>319</v>
      </c>
      <c r="N10">
        <f>Inputs!E86</f>
        <v>0</v>
      </c>
      <c r="O10" t="s">
        <v>419</v>
      </c>
      <c r="P10">
        <f>Inputs!D87</f>
        <v>0</v>
      </c>
      <c r="Q10" t="s">
        <v>246</v>
      </c>
      <c r="R10">
        <f>Inputs!E87</f>
        <v>0</v>
      </c>
      <c r="S10" t="s">
        <v>27</v>
      </c>
      <c r="T10" t="str">
        <f>Inputs!D89</f>
        <v xml:space="preserve"> </v>
      </c>
      <c r="U10" t="s">
        <v>219</v>
      </c>
      <c r="V10" t="str">
        <f>Inputs!E89</f>
        <v xml:space="preserve"> </v>
      </c>
      <c r="W10" t="s">
        <v>67</v>
      </c>
      <c r="X10">
        <f>'Actual vs Budget'!B59</f>
        <v>0</v>
      </c>
      <c r="Y10" t="s">
        <v>342</v>
      </c>
      <c r="Z10">
        <f>'Actual vs Budget'!C59</f>
        <v>0</v>
      </c>
      <c r="AA10" t="s">
        <v>132</v>
      </c>
      <c r="AB10">
        <f>'Actual vs Budget'!D59</f>
        <v>0</v>
      </c>
      <c r="AC10" t="s">
        <v>386</v>
      </c>
      <c r="AD10">
        <f>'Actual vs Budget'!E59</f>
        <v>0</v>
      </c>
      <c r="AE10" t="s">
        <v>317</v>
      </c>
      <c r="AF10">
        <f>'Actual vs Budget'!F59</f>
        <v>0</v>
      </c>
      <c r="AG10" t="s">
        <v>358</v>
      </c>
      <c r="AH10">
        <f>'Actual vs Budget'!G59</f>
        <v>0</v>
      </c>
      <c r="AI10" t="s">
        <v>66</v>
      </c>
      <c r="AJ10">
        <f>'Actual vs Budget'!B60</f>
        <v>0</v>
      </c>
      <c r="AK10" t="s">
        <v>291</v>
      </c>
      <c r="AL10">
        <f>'Actual vs Budget'!C60</f>
        <v>0</v>
      </c>
      <c r="AM10" t="s">
        <v>322</v>
      </c>
      <c r="AN10">
        <f>'Actual vs Budget'!D60</f>
        <v>0</v>
      </c>
      <c r="AO10" t="s">
        <v>387</v>
      </c>
      <c r="AP10">
        <f>'Actual vs Budget'!E60</f>
        <v>0</v>
      </c>
      <c r="AQ10" t="s">
        <v>455</v>
      </c>
      <c r="AR10">
        <f>'Actual vs Budget'!F60</f>
        <v>0</v>
      </c>
      <c r="AS10" t="s">
        <v>50</v>
      </c>
      <c r="AT10">
        <f>'Actual vs Budget'!G60</f>
        <v>0</v>
      </c>
      <c r="AU10" t="s">
        <v>355</v>
      </c>
      <c r="AV10">
        <f>'Actual vs Budget'!B63</f>
        <v>0</v>
      </c>
      <c r="AW10" t="s">
        <v>111</v>
      </c>
      <c r="AX10">
        <f>'Actual vs Budget'!C63</f>
        <v>0</v>
      </c>
      <c r="AY10" t="s">
        <v>151</v>
      </c>
      <c r="AZ10">
        <f>'Actual vs Budget'!D63</f>
        <v>0</v>
      </c>
      <c r="BA10" t="s">
        <v>98</v>
      </c>
      <c r="BB10">
        <f>'Actual vs Budget'!E63</f>
        <v>0</v>
      </c>
      <c r="BC10" t="s">
        <v>93</v>
      </c>
      <c r="BD10">
        <f>'Actual vs Budget'!F63</f>
        <v>0</v>
      </c>
      <c r="BE10" t="s">
        <v>133</v>
      </c>
      <c r="BF10">
        <f>'Actual vs Budget'!G63</f>
        <v>0</v>
      </c>
      <c r="BG10" t="s">
        <v>281</v>
      </c>
      <c r="BH10">
        <f>'Actual vs Budget'!B64</f>
        <v>0</v>
      </c>
      <c r="BI10" t="s">
        <v>21</v>
      </c>
      <c r="BJ10">
        <f>'Actual vs Budget'!C64</f>
        <v>0</v>
      </c>
      <c r="BK10" t="s">
        <v>222</v>
      </c>
      <c r="BL10">
        <f>'Actual vs Budget'!D64</f>
        <v>0</v>
      </c>
    </row>
    <row r="11" spans="1:64" ht="12.75" customHeight="1" x14ac:dyDescent="0.2">
      <c r="A11" t="s">
        <v>410</v>
      </c>
      <c r="B11">
        <f>'Actual vs Budget'!E64</f>
        <v>0</v>
      </c>
      <c r="C11" t="s">
        <v>338</v>
      </c>
      <c r="D11">
        <f>'Actual vs Budget'!F64</f>
        <v>0</v>
      </c>
      <c r="E11" t="s">
        <v>249</v>
      </c>
      <c r="F11">
        <f>'Actual vs Budget'!G64</f>
        <v>0</v>
      </c>
    </row>
  </sheetData>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Q93"/>
  <sheetViews>
    <sheetView zoomScaleNormal="100" workbookViewId="0">
      <selection sqref="A1:D1"/>
    </sheetView>
  </sheetViews>
  <sheetFormatPr defaultRowHeight="12.75" customHeight="1" outlineLevelRow="2" x14ac:dyDescent="0.2"/>
  <cols>
    <col min="1" max="1" width="21.42578125" customWidth="1"/>
    <col min="2" max="2" width="12.5703125" customWidth="1"/>
    <col min="3" max="3" width="26" customWidth="1"/>
    <col min="4" max="4" width="17.140625" customWidth="1"/>
    <col min="5" max="5" width="17.28515625" customWidth="1"/>
    <col min="6" max="6" width="8.85546875" customWidth="1"/>
    <col min="7" max="7" width="8.7109375" customWidth="1"/>
    <col min="8" max="8" width="8.85546875" customWidth="1"/>
    <col min="9" max="9" width="8.7109375" customWidth="1"/>
    <col min="10" max="10" width="8.140625" customWidth="1"/>
    <col min="11" max="11" width="9" customWidth="1"/>
    <col min="12" max="12" width="8.7109375" customWidth="1"/>
    <col min="13" max="13" width="8.5703125" customWidth="1"/>
    <col min="14" max="14" width="8.85546875" customWidth="1"/>
    <col min="15" max="15" width="8.7109375" customWidth="1"/>
    <col min="16" max="16" width="5.42578125" customWidth="1"/>
    <col min="17" max="17" width="5.85546875" customWidth="1"/>
  </cols>
  <sheetData>
    <row r="1" spans="1:11" ht="12.75" customHeight="1" x14ac:dyDescent="0.2">
      <c r="A1" s="190" t="str">
        <f>"Activity-Based Budget"</f>
        <v>Activity-Based Budget</v>
      </c>
      <c r="B1" s="190"/>
      <c r="C1" s="190"/>
      <c r="D1" s="190"/>
    </row>
    <row r="2" spans="1:11" ht="12.75" customHeight="1" x14ac:dyDescent="0.2">
      <c r="A2" s="190" t="str">
        <f>"Organization: "&amp;B7</f>
        <v>Organization: ABC, Inc.</v>
      </c>
      <c r="B2" s="190"/>
      <c r="C2" s="190"/>
      <c r="D2" s="190"/>
    </row>
    <row r="3" spans="1:11" ht="12.75" customHeight="1" x14ac:dyDescent="0.2">
      <c r="A3" s="190" t="str">
        <f>"Inputs"&amp;" "&amp;""</f>
        <v xml:space="preserve">Inputs </v>
      </c>
      <c r="B3" s="190"/>
      <c r="C3" s="190"/>
      <c r="D3" s="190"/>
    </row>
    <row r="4" spans="1:11" ht="12.75" customHeight="1" x14ac:dyDescent="0.2">
      <c r="A4" s="190" t="str">
        <f>""</f>
        <v/>
      </c>
      <c r="B4" s="190"/>
      <c r="C4" s="190"/>
      <c r="D4" s="190"/>
    </row>
    <row r="5" spans="1:11" ht="12.75" customHeight="1" x14ac:dyDescent="0.2">
      <c r="A5" s="191" t="str">
        <f>"Shaded cells are input cells. You can enter data in them."</f>
        <v>Shaded cells are input cells. You can enter data in them.</v>
      </c>
      <c r="B5" s="191"/>
      <c r="C5" s="191"/>
      <c r="D5" s="191"/>
    </row>
    <row r="6" spans="1:11" ht="12.75" customHeight="1" x14ac:dyDescent="0.2">
      <c r="A6" s="191" t="str">
        <f>"Formulas in shaded cells are starting suggestions. You can overwrite them."</f>
        <v>Formulas in shaded cells are starting suggestions. You can overwrite them.</v>
      </c>
      <c r="B6" s="191"/>
      <c r="C6" s="191"/>
      <c r="D6" s="191"/>
    </row>
    <row r="7" spans="1:11" ht="12.75" customHeight="1" x14ac:dyDescent="0.2">
      <c r="A7" s="5" t="str">
        <f>Labels!B47</f>
        <v>Organization Name</v>
      </c>
      <c r="B7" s="6" t="s">
        <v>86</v>
      </c>
      <c r="D7" s="7" t="str">
        <f>Labels!B52</f>
        <v>History Time Range</v>
      </c>
      <c r="E7" s="8" t="str">
        <f>TEXT('(Tables)'!B7,"m/d/yyyy")&amp;" - "&amp;TEXT('(Tables)'!H7-1,"m/d/yyyy")</f>
        <v>1/1/2010 - 6/30/2010</v>
      </c>
    </row>
    <row r="8" spans="1:11" ht="12.75" customHeight="1" x14ac:dyDescent="0.2">
      <c r="D8" s="9" t="str">
        <f>Labels!B51</f>
        <v>Budget Time Range</v>
      </c>
      <c r="E8" s="10" t="str">
        <f>TEXT('(Tables)'!B10,"m/d/yyyy")&amp;" - "&amp;TEXT('(Tables)'!I10-1,"m/d/yyyy")</f>
        <v>7/1/2010 - 12/31/2010</v>
      </c>
    </row>
    <row r="11" spans="1:11" ht="12.75" customHeight="1" x14ac:dyDescent="0.2">
      <c r="A11" s="192" t="str">
        <f>"Expense Data"</f>
        <v>Expense Data</v>
      </c>
      <c r="B11" s="192"/>
    </row>
    <row r="12" spans="1:11" ht="12.75" customHeight="1" outlineLevel="1" x14ac:dyDescent="0.2">
      <c r="A12" s="1" t="str">
        <f>" "</f>
        <v xml:space="preserve"> </v>
      </c>
    </row>
    <row r="13" spans="1:11" ht="12.75" customHeight="1" outlineLevel="1" x14ac:dyDescent="0.2">
      <c r="D13" s="11" t="str">
        <f>'(FnCalls 1)'!F6</f>
        <v>Jan 2010</v>
      </c>
      <c r="E13" s="12" t="str">
        <f>'(FnCalls 1)'!F7</f>
        <v>Feb 2010</v>
      </c>
      <c r="F13" s="12" t="str">
        <f>'(FnCalls 1)'!F8</f>
        <v>Mar 2010</v>
      </c>
      <c r="G13" s="12" t="str">
        <f>'(FnCalls 1)'!F9</f>
        <v>Apr 2010</v>
      </c>
      <c r="H13" s="12" t="str">
        <f>'(FnCalls 1)'!F10</f>
        <v>May 2010</v>
      </c>
      <c r="I13" s="12" t="str">
        <f>'(FnCalls 1)'!F11</f>
        <v>Jun 2010</v>
      </c>
      <c r="J13" s="13" t="str">
        <f>'(FnCalls 1)'!H6</f>
        <v>2010</v>
      </c>
      <c r="K13" s="13" t="s">
        <v>378</v>
      </c>
    </row>
    <row r="14" spans="1:11" ht="12.75" customHeight="1" outlineLevel="1" x14ac:dyDescent="0.2">
      <c r="A14" s="14" t="str">
        <f>Labels!B29</f>
        <v>Expense History</v>
      </c>
      <c r="B14" s="15" t="str">
        <f>Labels!B64</f>
        <v>Cost Center A</v>
      </c>
      <c r="C14" s="16" t="str">
        <f>Labels!B65</f>
        <v>Labor</v>
      </c>
      <c r="D14" s="17">
        <f>0</f>
        <v>0</v>
      </c>
      <c r="E14" s="17">
        <f t="shared" ref="E14:I17" si="0">D14</f>
        <v>0</v>
      </c>
      <c r="F14" s="17">
        <f t="shared" si="0"/>
        <v>0</v>
      </c>
      <c r="G14" s="17">
        <f t="shared" si="0"/>
        <v>0</v>
      </c>
      <c r="H14" s="17">
        <f t="shared" si="0"/>
        <v>0</v>
      </c>
      <c r="I14" s="17">
        <f t="shared" si="0"/>
        <v>0</v>
      </c>
      <c r="J14" s="18">
        <f>SUM(D14:I14)</f>
        <v>0</v>
      </c>
      <c r="K14" s="18">
        <f>SUM(D14:I14)</f>
        <v>0</v>
      </c>
    </row>
    <row r="15" spans="1:11" ht="12.75" customHeight="1" outlineLevel="1" x14ac:dyDescent="0.2">
      <c r="A15" s="19"/>
      <c r="B15" s="20"/>
      <c r="C15" s="21" t="str">
        <f>Labels!B66</f>
        <v>Overhead</v>
      </c>
      <c r="D15" s="22">
        <f>0</f>
        <v>0</v>
      </c>
      <c r="E15" s="22">
        <f t="shared" si="0"/>
        <v>0</v>
      </c>
      <c r="F15" s="22">
        <f t="shared" si="0"/>
        <v>0</v>
      </c>
      <c r="G15" s="22">
        <f t="shared" si="0"/>
        <v>0</v>
      </c>
      <c r="H15" s="22">
        <f t="shared" si="0"/>
        <v>0</v>
      </c>
      <c r="I15" s="22">
        <f t="shared" si="0"/>
        <v>0</v>
      </c>
      <c r="J15" s="23">
        <f>SUM(D15:I15)</f>
        <v>0</v>
      </c>
      <c r="K15" s="23">
        <f>SUM(D15:I15)</f>
        <v>0</v>
      </c>
    </row>
    <row r="16" spans="1:11" ht="12.75" customHeight="1" outlineLevel="1" x14ac:dyDescent="0.2">
      <c r="A16" s="19"/>
      <c r="B16" s="20" t="str">
        <f>Labels!B67</f>
        <v>Cost Center B</v>
      </c>
      <c r="C16" s="21" t="str">
        <f>Labels!B68</f>
        <v>Labor</v>
      </c>
      <c r="D16" s="22">
        <f>0</f>
        <v>0</v>
      </c>
      <c r="E16" s="22">
        <f t="shared" si="0"/>
        <v>0</v>
      </c>
      <c r="F16" s="22">
        <f t="shared" si="0"/>
        <v>0</v>
      </c>
      <c r="G16" s="22">
        <f t="shared" si="0"/>
        <v>0</v>
      </c>
      <c r="H16" s="22">
        <f t="shared" si="0"/>
        <v>0</v>
      </c>
      <c r="I16" s="22">
        <f t="shared" si="0"/>
        <v>0</v>
      </c>
      <c r="J16" s="23">
        <f>SUM(D16:I16)</f>
        <v>0</v>
      </c>
      <c r="K16" s="23">
        <f>SUM(D16:I16)</f>
        <v>0</v>
      </c>
    </row>
    <row r="17" spans="1:17" ht="12.75" customHeight="1" outlineLevel="1" x14ac:dyDescent="0.2">
      <c r="A17" s="24"/>
      <c r="B17" s="25"/>
      <c r="C17" s="26" t="str">
        <f>Labels!B69</f>
        <v>Material</v>
      </c>
      <c r="D17" s="27">
        <f>0</f>
        <v>0</v>
      </c>
      <c r="E17" s="27">
        <f t="shared" si="0"/>
        <v>0</v>
      </c>
      <c r="F17" s="27">
        <f t="shared" si="0"/>
        <v>0</v>
      </c>
      <c r="G17" s="27">
        <f t="shared" si="0"/>
        <v>0</v>
      </c>
      <c r="H17" s="27">
        <f t="shared" si="0"/>
        <v>0</v>
      </c>
      <c r="I17" s="27">
        <f t="shared" si="0"/>
        <v>0</v>
      </c>
      <c r="J17" s="28">
        <f>SUM(D17:I17)</f>
        <v>0</v>
      </c>
      <c r="K17" s="28">
        <f>SUM(D17:I17)</f>
        <v>0</v>
      </c>
    </row>
    <row r="18" spans="1:17" ht="12.75" customHeight="1" outlineLevel="1" x14ac:dyDescent="0.2"/>
    <row r="19" spans="1:17" ht="12.75" customHeight="1" outlineLevel="1" x14ac:dyDescent="0.2">
      <c r="A19" s="193" t="str">
        <f>"Fixed Expense"</f>
        <v>Fixed Expense</v>
      </c>
      <c r="B19" s="193"/>
    </row>
    <row r="20" spans="1:17" ht="12.75" customHeight="1" outlineLevel="2" x14ac:dyDescent="0.2">
      <c r="A20" s="193" t="str">
        <f>""</f>
        <v/>
      </c>
      <c r="B20" s="193"/>
    </row>
    <row r="21" spans="1:17" ht="12.75" customHeight="1" outlineLevel="2" x14ac:dyDescent="0.2">
      <c r="A21" s="191" t="str">
        <f>"Includes history on the left and budget time range on the right"</f>
        <v>Includes history on the left and budget time range on the right</v>
      </c>
      <c r="B21" s="191"/>
      <c r="C21" s="191"/>
      <c r="D21" s="191"/>
      <c r="E21" s="191"/>
    </row>
    <row r="22" spans="1:17" ht="12.75" customHeight="1" outlineLevel="2" x14ac:dyDescent="0.2">
      <c r="D22" s="11" t="str">
        <f>'(FnCalls 1)'!F6</f>
        <v>Jan 2010</v>
      </c>
      <c r="E22" s="12" t="str">
        <f>'(FnCalls 1)'!F7</f>
        <v>Feb 2010</v>
      </c>
      <c r="F22" s="12" t="str">
        <f>'(FnCalls 1)'!F8</f>
        <v>Mar 2010</v>
      </c>
      <c r="G22" s="12" t="str">
        <f>'(FnCalls 1)'!F9</f>
        <v>Apr 2010</v>
      </c>
      <c r="H22" s="12" t="str">
        <f>'(FnCalls 1)'!F10</f>
        <v>May 2010</v>
      </c>
      <c r="I22" s="12" t="str">
        <f>'(FnCalls 1)'!F11</f>
        <v>Jun 2010</v>
      </c>
      <c r="J22" s="12" t="str">
        <f>'(FnCalls 1)'!F12</f>
        <v>Jul 2010</v>
      </c>
      <c r="K22" s="12" t="str">
        <f>'(FnCalls 1)'!F13</f>
        <v>Aug 2010</v>
      </c>
      <c r="L22" s="12" t="str">
        <f>'(FnCalls 1)'!F14</f>
        <v>Sep 2010</v>
      </c>
      <c r="M22" s="12" t="str">
        <f>'(FnCalls 1)'!F15</f>
        <v>Oct 2010</v>
      </c>
      <c r="N22" s="12" t="str">
        <f>'(FnCalls 1)'!F16</f>
        <v>Nov 2010</v>
      </c>
      <c r="O22" s="12" t="str">
        <f>'(FnCalls 1)'!F17</f>
        <v>Dec 2010</v>
      </c>
      <c r="P22" s="13" t="str">
        <f>'(FnCalls 1)'!H6</f>
        <v>2010</v>
      </c>
      <c r="Q22" s="13" t="s">
        <v>378</v>
      </c>
    </row>
    <row r="23" spans="1:17" ht="12.75" customHeight="1" outlineLevel="2" x14ac:dyDescent="0.2">
      <c r="A23" s="14" t="str">
        <f>Labels!B28</f>
        <v>Fixed Expense</v>
      </c>
      <c r="B23" s="15" t="str">
        <f>Labels!B64</f>
        <v>Cost Center A</v>
      </c>
      <c r="C23" s="16" t="str">
        <f>Labels!B65</f>
        <v>Labor</v>
      </c>
      <c r="D23" s="17">
        <f>0</f>
        <v>0</v>
      </c>
      <c r="E23" s="17">
        <f t="shared" ref="E23:O23" si="1">D23</f>
        <v>0</v>
      </c>
      <c r="F23" s="17">
        <f t="shared" si="1"/>
        <v>0</v>
      </c>
      <c r="G23" s="17">
        <f t="shared" si="1"/>
        <v>0</v>
      </c>
      <c r="H23" s="17">
        <f t="shared" si="1"/>
        <v>0</v>
      </c>
      <c r="I23" s="17">
        <f t="shared" si="1"/>
        <v>0</v>
      </c>
      <c r="J23" s="17">
        <f t="shared" si="1"/>
        <v>0</v>
      </c>
      <c r="K23" s="17">
        <f t="shared" si="1"/>
        <v>0</v>
      </c>
      <c r="L23" s="17">
        <f t="shared" si="1"/>
        <v>0</v>
      </c>
      <c r="M23" s="17">
        <f t="shared" si="1"/>
        <v>0</v>
      </c>
      <c r="N23" s="17">
        <f t="shared" si="1"/>
        <v>0</v>
      </c>
      <c r="O23" s="17">
        <f t="shared" si="1"/>
        <v>0</v>
      </c>
      <c r="P23" s="18">
        <f>SUM(D23:O23)</f>
        <v>0</v>
      </c>
      <c r="Q23" s="18">
        <f>SUM(D23:O23)</f>
        <v>0</v>
      </c>
    </row>
    <row r="24" spans="1:17" ht="12.75" customHeight="1" outlineLevel="2" x14ac:dyDescent="0.2">
      <c r="A24" s="19"/>
      <c r="B24" s="20"/>
      <c r="C24" s="21" t="str">
        <f>Labels!B66</f>
        <v>Overhead</v>
      </c>
      <c r="D24" s="22">
        <f>0</f>
        <v>0</v>
      </c>
      <c r="E24" s="22">
        <f t="shared" ref="E24:O24" si="2">D24</f>
        <v>0</v>
      </c>
      <c r="F24" s="22">
        <f t="shared" si="2"/>
        <v>0</v>
      </c>
      <c r="G24" s="22">
        <f t="shared" si="2"/>
        <v>0</v>
      </c>
      <c r="H24" s="22">
        <f t="shared" si="2"/>
        <v>0</v>
      </c>
      <c r="I24" s="22">
        <f t="shared" si="2"/>
        <v>0</v>
      </c>
      <c r="J24" s="22">
        <f t="shared" si="2"/>
        <v>0</v>
      </c>
      <c r="K24" s="22">
        <f t="shared" si="2"/>
        <v>0</v>
      </c>
      <c r="L24" s="22">
        <f t="shared" si="2"/>
        <v>0</v>
      </c>
      <c r="M24" s="22">
        <f t="shared" si="2"/>
        <v>0</v>
      </c>
      <c r="N24" s="22">
        <f t="shared" si="2"/>
        <v>0</v>
      </c>
      <c r="O24" s="22">
        <f t="shared" si="2"/>
        <v>0</v>
      </c>
      <c r="P24" s="23">
        <f>SUM(D24:O24)</f>
        <v>0</v>
      </c>
      <c r="Q24" s="23">
        <f>SUM(D24:O24)</f>
        <v>0</v>
      </c>
    </row>
    <row r="25" spans="1:17" ht="12.75" customHeight="1" outlineLevel="2" x14ac:dyDescent="0.2">
      <c r="A25" s="19"/>
      <c r="B25" s="20" t="str">
        <f>Labels!B67</f>
        <v>Cost Center B</v>
      </c>
      <c r="C25" s="21" t="str">
        <f>Labels!B68</f>
        <v>Labor</v>
      </c>
      <c r="D25" s="22">
        <f>0</f>
        <v>0</v>
      </c>
      <c r="E25" s="22">
        <f t="shared" ref="E25:O25" si="3">D25</f>
        <v>0</v>
      </c>
      <c r="F25" s="22">
        <f t="shared" si="3"/>
        <v>0</v>
      </c>
      <c r="G25" s="22">
        <f t="shared" si="3"/>
        <v>0</v>
      </c>
      <c r="H25" s="22">
        <f t="shared" si="3"/>
        <v>0</v>
      </c>
      <c r="I25" s="22">
        <f t="shared" si="3"/>
        <v>0</v>
      </c>
      <c r="J25" s="22">
        <f t="shared" si="3"/>
        <v>0</v>
      </c>
      <c r="K25" s="22">
        <f t="shared" si="3"/>
        <v>0</v>
      </c>
      <c r="L25" s="22">
        <f t="shared" si="3"/>
        <v>0</v>
      </c>
      <c r="M25" s="22">
        <f t="shared" si="3"/>
        <v>0</v>
      </c>
      <c r="N25" s="22">
        <f t="shared" si="3"/>
        <v>0</v>
      </c>
      <c r="O25" s="22">
        <f t="shared" si="3"/>
        <v>0</v>
      </c>
      <c r="P25" s="23">
        <f>SUM(D25:O25)</f>
        <v>0</v>
      </c>
      <c r="Q25" s="23">
        <f>SUM(D25:O25)</f>
        <v>0</v>
      </c>
    </row>
    <row r="26" spans="1:17" ht="12.75" customHeight="1" outlineLevel="2" x14ac:dyDescent="0.2">
      <c r="A26" s="24"/>
      <c r="B26" s="25"/>
      <c r="C26" s="26" t="str">
        <f>Labels!B69</f>
        <v>Material</v>
      </c>
      <c r="D26" s="27">
        <f>0</f>
        <v>0</v>
      </c>
      <c r="E26" s="27">
        <f t="shared" ref="E26:O26" si="4">D26</f>
        <v>0</v>
      </c>
      <c r="F26" s="27">
        <f t="shared" si="4"/>
        <v>0</v>
      </c>
      <c r="G26" s="27">
        <f t="shared" si="4"/>
        <v>0</v>
      </c>
      <c r="H26" s="27">
        <f t="shared" si="4"/>
        <v>0</v>
      </c>
      <c r="I26" s="27">
        <f t="shared" si="4"/>
        <v>0</v>
      </c>
      <c r="J26" s="27">
        <f t="shared" si="4"/>
        <v>0</v>
      </c>
      <c r="K26" s="27">
        <f t="shared" si="4"/>
        <v>0</v>
      </c>
      <c r="L26" s="27">
        <f t="shared" si="4"/>
        <v>0</v>
      </c>
      <c r="M26" s="27">
        <f t="shared" si="4"/>
        <v>0</v>
      </c>
      <c r="N26" s="27">
        <f t="shared" si="4"/>
        <v>0</v>
      </c>
      <c r="O26" s="27">
        <f t="shared" si="4"/>
        <v>0</v>
      </c>
      <c r="P26" s="28">
        <f>SUM(D26:O26)</f>
        <v>0</v>
      </c>
      <c r="Q26" s="28">
        <f>SUM(D26:O26)</f>
        <v>0</v>
      </c>
    </row>
    <row r="27" spans="1:17" ht="12.75" customHeight="1" outlineLevel="2" x14ac:dyDescent="0.2"/>
    <row r="28" spans="1:17" ht="12.75" customHeight="1" outlineLevel="2" collapsed="1" x14ac:dyDescent="0.2"/>
    <row r="29" spans="1:17" ht="12.75" customHeight="1" outlineLevel="1" collapsed="1" x14ac:dyDescent="0.2"/>
    <row r="30" spans="1:17" ht="12.75" customHeight="1" outlineLevel="1" collapsed="1" x14ac:dyDescent="0.2"/>
    <row r="31" spans="1:17" ht="12.75" customHeight="1" collapsed="1" x14ac:dyDescent="0.2"/>
    <row r="32" spans="1:17" ht="12.75" customHeight="1" collapsed="1" x14ac:dyDescent="0.2">
      <c r="A32" s="2" t="str">
        <f>"Activity Data"</f>
        <v>Activity Data</v>
      </c>
    </row>
    <row r="33" spans="1:9" ht="12.75" hidden="1" customHeight="1" outlineLevel="1" x14ac:dyDescent="0.2">
      <c r="A33" s="1" t="str">
        <f>" "</f>
        <v xml:space="preserve"> </v>
      </c>
    </row>
    <row r="34" spans="1:9" ht="12.75" hidden="1" customHeight="1" outlineLevel="1" x14ac:dyDescent="0.2">
      <c r="A34" s="189" t="str">
        <f>" "</f>
        <v xml:space="preserve"> </v>
      </c>
      <c r="B34" s="189"/>
      <c r="C34" s="189"/>
      <c r="D34" s="189"/>
    </row>
    <row r="35" spans="1:9" ht="12.75" hidden="1" customHeight="1" outlineLevel="1" x14ac:dyDescent="0.2">
      <c r="A35" s="189" t="str">
        <f>"Enter a text description of each activity, if you wish."</f>
        <v>Enter a text description of each activity, if you wish.</v>
      </c>
      <c r="B35" s="189"/>
      <c r="C35" s="189"/>
      <c r="D35" s="189"/>
    </row>
    <row r="36" spans="1:9" ht="12.75" hidden="1" customHeight="1" outlineLevel="1" x14ac:dyDescent="0.2">
      <c r="A36" s="29" t="str">
        <f>Labels!B15</f>
        <v>Activity Description (text)</v>
      </c>
      <c r="B36" s="30"/>
    </row>
    <row r="37" spans="1:9" ht="12.75" hidden="1" customHeight="1" outlineLevel="1" x14ac:dyDescent="0.2">
      <c r="A37" s="31" t="str">
        <f>"   "&amp;Labels!B56</f>
        <v xml:space="preserve">   Sales Units A</v>
      </c>
      <c r="B37" s="32"/>
    </row>
    <row r="38" spans="1:9" ht="12.75" hidden="1" customHeight="1" outlineLevel="1" x14ac:dyDescent="0.2">
      <c r="A38" s="33" t="str">
        <f>"   "&amp;Labels!B57</f>
        <v xml:space="preserve">   Sales Units B</v>
      </c>
      <c r="B38" s="34"/>
    </row>
    <row r="39" spans="1:9" ht="12.75" hidden="1" customHeight="1" outlineLevel="1" x14ac:dyDescent="0.2"/>
    <row r="40" spans="1:9" ht="12.75" hidden="1" customHeight="1" outlineLevel="1" x14ac:dyDescent="0.2">
      <c r="B40" s="11" t="str">
        <f>'(FnCalls 1)'!F6</f>
        <v>Jan 2010</v>
      </c>
      <c r="C40" s="12" t="str">
        <f>'(FnCalls 1)'!F7</f>
        <v>Feb 2010</v>
      </c>
      <c r="D40" s="12" t="str">
        <f>'(FnCalls 1)'!F8</f>
        <v>Mar 2010</v>
      </c>
      <c r="E40" s="12" t="str">
        <f>'(FnCalls 1)'!F9</f>
        <v>Apr 2010</v>
      </c>
      <c r="F40" s="12" t="str">
        <f>'(FnCalls 1)'!F10</f>
        <v>May 2010</v>
      </c>
      <c r="G40" s="12" t="str">
        <f>'(FnCalls 1)'!F11</f>
        <v>Jun 2010</v>
      </c>
      <c r="H40" s="13" t="str">
        <f>'(FnCalls 1)'!H6</f>
        <v>2010</v>
      </c>
      <c r="I40" s="13" t="s">
        <v>378</v>
      </c>
    </row>
    <row r="41" spans="1:9" ht="12.75" hidden="1" customHeight="1" outlineLevel="1" x14ac:dyDescent="0.2">
      <c r="A41" s="7" t="str">
        <f>Labels!B16</f>
        <v>Activity History</v>
      </c>
      <c r="B41" s="35"/>
      <c r="C41" s="35"/>
      <c r="D41" s="35"/>
      <c r="E41" s="35"/>
      <c r="F41" s="35"/>
      <c r="G41" s="35"/>
      <c r="H41" s="36"/>
      <c r="I41" s="36"/>
    </row>
    <row r="42" spans="1:9" ht="12.75" hidden="1" customHeight="1" outlineLevel="1" x14ac:dyDescent="0.2">
      <c r="A42" s="37" t="str">
        <f>"   "&amp;Labels!B56</f>
        <v xml:space="preserve">   Sales Units A</v>
      </c>
      <c r="B42" s="38"/>
      <c r="C42" s="38"/>
      <c r="D42" s="38"/>
      <c r="E42" s="38"/>
      <c r="F42" s="38"/>
      <c r="G42" s="38"/>
      <c r="H42" s="39">
        <f>SUM(B42:G42)</f>
        <v>0</v>
      </c>
      <c r="I42" s="39">
        <f>SUM(B42:G42)</f>
        <v>0</v>
      </c>
    </row>
    <row r="43" spans="1:9" ht="12.75" hidden="1" customHeight="1" outlineLevel="1" x14ac:dyDescent="0.2">
      <c r="A43" s="40" t="str">
        <f>"   "&amp;Labels!B57</f>
        <v xml:space="preserve">   Sales Units B</v>
      </c>
      <c r="B43" s="41"/>
      <c r="C43" s="41"/>
      <c r="D43" s="41"/>
      <c r="E43" s="41"/>
      <c r="F43" s="41"/>
      <c r="G43" s="41"/>
      <c r="H43" s="42">
        <f>SUM(B43:G43)</f>
        <v>0</v>
      </c>
      <c r="I43" s="42">
        <f>SUM(B43:G43)</f>
        <v>0</v>
      </c>
    </row>
    <row r="44" spans="1:9" ht="12.75" hidden="1" customHeight="1" outlineLevel="1" x14ac:dyDescent="0.2"/>
    <row r="45" spans="1:9" ht="12.75" hidden="1" customHeight="1" outlineLevel="1" x14ac:dyDescent="0.2">
      <c r="A45" s="7" t="str">
        <f>Labels!B10</f>
        <v>Activity Budget</v>
      </c>
      <c r="B45" s="36"/>
      <c r="C45" s="7" t="str">
        <f>Labels!B12</f>
        <v>Activity Budget Growth (%/Yr)</v>
      </c>
      <c r="D45" s="43"/>
    </row>
    <row r="46" spans="1:9" ht="12.75" hidden="1" customHeight="1" outlineLevel="1" x14ac:dyDescent="0.2">
      <c r="A46" s="37" t="str">
        <f>"   "&amp;Labels!B56</f>
        <v xml:space="preserve">   Sales Units A</v>
      </c>
      <c r="B46" s="44"/>
      <c r="C46" s="37" t="str">
        <f>"   "&amp;Labels!B56</f>
        <v xml:space="preserve">   Sales Units A</v>
      </c>
      <c r="D46" s="45"/>
    </row>
    <row r="47" spans="1:9" ht="12.75" hidden="1" customHeight="1" outlineLevel="1" x14ac:dyDescent="0.2">
      <c r="A47" s="40" t="str">
        <f>"   "&amp;Labels!B57</f>
        <v xml:space="preserve">   Sales Units B</v>
      </c>
      <c r="B47" s="46"/>
      <c r="C47" s="40" t="str">
        <f>"   "&amp;Labels!B57</f>
        <v xml:space="preserve">   Sales Units B</v>
      </c>
      <c r="D47" s="47"/>
    </row>
    <row r="48" spans="1:9" ht="12.75" hidden="1" customHeight="1" outlineLevel="1" x14ac:dyDescent="0.2"/>
    <row r="49" spans="1:9" ht="12.75" hidden="1" customHeight="1" outlineLevel="1" x14ac:dyDescent="0.2">
      <c r="A49" s="191" t="str">
        <f>"Values are computed from the total budgeted activity counts and activity growth rates directly above."</f>
        <v>Values are computed from the total budgeted activity counts and activity growth rates directly above.</v>
      </c>
      <c r="B49" s="191"/>
      <c r="C49" s="191"/>
      <c r="D49" s="191"/>
      <c r="E49" s="191"/>
      <c r="F49" s="191"/>
    </row>
    <row r="50" spans="1:9" ht="12.75" hidden="1" customHeight="1" outlineLevel="1" x14ac:dyDescent="0.2">
      <c r="A50" s="191" t="str">
        <f>"You can override these values by entering numbers or formulas in shaded cells."</f>
        <v>You can override these values by entering numbers or formulas in shaded cells.</v>
      </c>
      <c r="B50" s="191"/>
      <c r="C50" s="191"/>
      <c r="D50" s="191"/>
      <c r="E50" s="191"/>
      <c r="F50" s="191"/>
    </row>
    <row r="51" spans="1:9" ht="12.75" hidden="1" customHeight="1" outlineLevel="1" x14ac:dyDescent="0.2">
      <c r="B51" s="11" t="str">
        <f>'(FnCalls 1)'!F12</f>
        <v>Jul 2010</v>
      </c>
      <c r="C51" s="12" t="str">
        <f>'(FnCalls 1)'!F13</f>
        <v>Aug 2010</v>
      </c>
      <c r="D51" s="12" t="str">
        <f>'(FnCalls 1)'!F14</f>
        <v>Sep 2010</v>
      </c>
      <c r="E51" s="12" t="str">
        <f>'(FnCalls 1)'!F15</f>
        <v>Oct 2010</v>
      </c>
      <c r="F51" s="12" t="str">
        <f>'(FnCalls 1)'!F16</f>
        <v>Nov 2010</v>
      </c>
      <c r="G51" s="12" t="str">
        <f>'(FnCalls 1)'!F17</f>
        <v>Dec 2010</v>
      </c>
      <c r="H51" s="13" t="str">
        <f>'(FnCalls 1)'!H6</f>
        <v>2010</v>
      </c>
      <c r="I51" s="13" t="s">
        <v>378</v>
      </c>
    </row>
    <row r="52" spans="1:9" ht="12.75" hidden="1" customHeight="1" outlineLevel="1" x14ac:dyDescent="0.2">
      <c r="A52" s="7" t="str">
        <f>Labels!B14</f>
        <v>Activity Budget</v>
      </c>
      <c r="B52" s="48"/>
      <c r="C52" s="48"/>
      <c r="D52" s="48"/>
      <c r="E52" s="48"/>
      <c r="F52" s="48"/>
      <c r="G52" s="48"/>
      <c r="H52" s="49"/>
      <c r="I52" s="49"/>
    </row>
    <row r="53" spans="1:9" ht="12.75" hidden="1" customHeight="1" outlineLevel="1" x14ac:dyDescent="0.2">
      <c r="A53" s="37" t="str">
        <f>"   "&amp;Labels!B56</f>
        <v xml:space="preserve">   Sales Units A</v>
      </c>
      <c r="B53" s="50">
        <f>B46*IF(D46=0,1/'(Tables)'!G24/12,'(Tables)'!B27/((1+D46)^'(Tables)'!G24-1))/(1+'(Tables)'!B27)*(1+'(Tables)'!B27)</f>
        <v>0</v>
      </c>
      <c r="C53" s="50">
        <f>B53*(1+'(Tables)'!B27)</f>
        <v>0</v>
      </c>
      <c r="D53" s="50">
        <f>C53*(1+'(Tables)'!B27)</f>
        <v>0</v>
      </c>
      <c r="E53" s="50">
        <f>D53*(1+'(Tables)'!B27)</f>
        <v>0</v>
      </c>
      <c r="F53" s="50">
        <f>E53*(1+'(Tables)'!B27)</f>
        <v>0</v>
      </c>
      <c r="G53" s="50">
        <f>F53*(1+'(Tables)'!B27)</f>
        <v>0</v>
      </c>
      <c r="H53" s="51">
        <f>SUM(B53:G53)</f>
        <v>0</v>
      </c>
      <c r="I53" s="51">
        <f>SUM(B53:G53)</f>
        <v>0</v>
      </c>
    </row>
    <row r="54" spans="1:9" ht="12.75" hidden="1" customHeight="1" outlineLevel="1" x14ac:dyDescent="0.2">
      <c r="A54" s="40" t="str">
        <f>"   "&amp;Labels!B57</f>
        <v xml:space="preserve">   Sales Units B</v>
      </c>
      <c r="B54" s="52">
        <f>B47*IF(D47=0,1/'(Tables)'!G24/12,'(Tables)'!B28/((1+D47)^'(Tables)'!G24-1))/(1+'(Tables)'!B28)*(1+'(Tables)'!B28)</f>
        <v>0</v>
      </c>
      <c r="C54" s="52">
        <f>B54*(1+'(Tables)'!B28)</f>
        <v>0</v>
      </c>
      <c r="D54" s="52">
        <f>C54*(1+'(Tables)'!B28)</f>
        <v>0</v>
      </c>
      <c r="E54" s="52">
        <f>D54*(1+'(Tables)'!B28)</f>
        <v>0</v>
      </c>
      <c r="F54" s="52">
        <f>E54*(1+'(Tables)'!B28)</f>
        <v>0</v>
      </c>
      <c r="G54" s="52">
        <f>F54*(1+'(Tables)'!B28)</f>
        <v>0</v>
      </c>
      <c r="H54" s="53">
        <f>SUM(B54:G54)</f>
        <v>0</v>
      </c>
      <c r="I54" s="53">
        <f>SUM(B54:G54)</f>
        <v>0</v>
      </c>
    </row>
    <row r="55" spans="1:9" ht="12.75" hidden="1" customHeight="1" outlineLevel="1" x14ac:dyDescent="0.2"/>
    <row r="56" spans="1:9" ht="12.75" hidden="1" customHeight="1" outlineLevel="1" x14ac:dyDescent="0.2">
      <c r="A56" s="7" t="str">
        <f>Labels!B9</f>
        <v>Actual Activity Count</v>
      </c>
      <c r="B56" s="48"/>
      <c r="C56" s="48"/>
      <c r="D56" s="48"/>
      <c r="E56" s="48"/>
      <c r="F56" s="48"/>
      <c r="G56" s="48"/>
      <c r="H56" s="49"/>
      <c r="I56" s="49"/>
    </row>
    <row r="57" spans="1:9" ht="12.75" hidden="1" customHeight="1" outlineLevel="1" x14ac:dyDescent="0.2">
      <c r="A57" s="37" t="str">
        <f>"   "&amp;Labels!B56</f>
        <v xml:space="preserve">   Sales Units A</v>
      </c>
      <c r="B57" s="50"/>
      <c r="C57" s="50"/>
      <c r="D57" s="50"/>
      <c r="E57" s="50"/>
      <c r="F57" s="50"/>
      <c r="G57" s="50"/>
      <c r="H57" s="51">
        <f>SUM(B57:G57)</f>
        <v>0</v>
      </c>
      <c r="I57" s="51">
        <f>SUM(B57:G57)</f>
        <v>0</v>
      </c>
    </row>
    <row r="58" spans="1:9" ht="12.75" hidden="1" customHeight="1" outlineLevel="1" x14ac:dyDescent="0.2">
      <c r="A58" s="40" t="str">
        <f>"   "&amp;Labels!B57</f>
        <v xml:space="preserve">   Sales Units B</v>
      </c>
      <c r="B58" s="52"/>
      <c r="C58" s="52"/>
      <c r="D58" s="52"/>
      <c r="E58" s="52"/>
      <c r="F58" s="52"/>
      <c r="G58" s="52"/>
      <c r="H58" s="53">
        <f>SUM(B58:G58)</f>
        <v>0</v>
      </c>
      <c r="I58" s="53">
        <f>SUM(B58:G58)</f>
        <v>0</v>
      </c>
    </row>
    <row r="59" spans="1:9" ht="12.75" hidden="1" customHeight="1" outlineLevel="1" x14ac:dyDescent="0.2"/>
    <row r="60" spans="1:9" ht="12.75" hidden="1" customHeight="1" outlineLevel="1" collapsed="1" x14ac:dyDescent="0.2"/>
    <row r="61" spans="1:9" ht="12.75" customHeight="1" collapsed="1" x14ac:dyDescent="0.2"/>
    <row r="62" spans="1:9" ht="12.75" customHeight="1" collapsed="1" x14ac:dyDescent="0.2">
      <c r="A62" s="192" t="str">
        <f>"Activity Drivers of Expense Accounts"</f>
        <v>Activity Drivers of Expense Accounts</v>
      </c>
      <c r="B62" s="192"/>
      <c r="C62" s="192"/>
    </row>
    <row r="63" spans="1:9" ht="12.75" hidden="1" customHeight="1" outlineLevel="1" x14ac:dyDescent="0.2">
      <c r="A63" s="1" t="str">
        <f>" "</f>
        <v xml:space="preserve"> </v>
      </c>
    </row>
    <row r="64" spans="1:9" ht="12.75" hidden="1" customHeight="1" outlineLevel="1" x14ac:dyDescent="0.2">
      <c r="A64" s="191" t="str">
        <f>"1. Enter the drivers you want for each account, using names you chose for activity drivers."</f>
        <v>1. Enter the drivers you want for each account, using names you chose for activity drivers.</v>
      </c>
      <c r="B64" s="191"/>
      <c r="C64" s="191"/>
      <c r="D64" s="191"/>
      <c r="E64" s="191"/>
      <c r="F64" s="191"/>
      <c r="G64" s="191"/>
    </row>
    <row r="65" spans="1:7" ht="12.75" hidden="1" customHeight="1" outlineLevel="1" x14ac:dyDescent="0.2">
      <c r="A65" s="191" t="str">
        <f>"  (default activity names: Activity 1, Activity 2, ...)"</f>
        <v xml:space="preserve">  (default activity names: Activity 1, Activity 2, ...)</v>
      </c>
      <c r="B65" s="191"/>
      <c r="C65" s="191"/>
      <c r="D65" s="191"/>
      <c r="E65" s="191"/>
      <c r="F65" s="191"/>
      <c r="G65" s="191"/>
    </row>
    <row r="66" spans="1:7" ht="12.75" hidden="1" customHeight="1" outlineLevel="1" x14ac:dyDescent="0.2">
      <c r="A66" s="191" t="str">
        <f>"2. Specify the (unnormalized) weights of the driver counters in each expense account."</f>
        <v>2. Specify the (unnormalized) weights of the driver counters in each expense account.</v>
      </c>
      <c r="B66" s="191"/>
      <c r="C66" s="191"/>
      <c r="D66" s="191"/>
      <c r="E66" s="191"/>
      <c r="F66" s="191"/>
      <c r="G66" s="191"/>
    </row>
    <row r="67" spans="1:7" ht="12.75" hidden="1" customHeight="1" outlineLevel="1" x14ac:dyDescent="0.2">
      <c r="A67" s="191" t="str">
        <f>"3. Specify (variable expense)/(activity count) for the budget."</f>
        <v>3. Specify (variable expense)/(activity count) for the budget.</v>
      </c>
      <c r="B67" s="191"/>
      <c r="C67" s="191"/>
      <c r="D67" s="191"/>
      <c r="E67" s="191"/>
      <c r="F67" s="191"/>
      <c r="G67" s="191"/>
    </row>
    <row r="68" spans="1:7" ht="12.75" hidden="1" customHeight="1" outlineLevel="1" x14ac:dyDescent="0.2">
      <c r="A68" s="191" t="str">
        <f>"  You can override suggested values computed from history."</f>
        <v xml:space="preserve">  You can override suggested values computed from history.</v>
      </c>
      <c r="B68" s="191"/>
      <c r="C68" s="191"/>
      <c r="D68" s="191"/>
      <c r="E68" s="191"/>
      <c r="F68" s="191"/>
      <c r="G68" s="191"/>
    </row>
    <row r="69" spans="1:7" ht="12.75" hidden="1" customHeight="1" outlineLevel="1" x14ac:dyDescent="0.2">
      <c r="A69" s="191" t="str">
        <f>"4. Historical ratios are displayed for comparison with coefficients you specify."</f>
        <v>4. Historical ratios are displayed for comparison with coefficients you specify.</v>
      </c>
      <c r="B69" s="191"/>
      <c r="C69" s="191"/>
      <c r="D69" s="191"/>
      <c r="E69" s="191"/>
      <c r="F69" s="191"/>
      <c r="G69" s="191"/>
    </row>
    <row r="70" spans="1:7" ht="12.75" hidden="1" customHeight="1" outlineLevel="1" x14ac:dyDescent="0.2">
      <c r="D70" s="11" t="str">
        <f>Labels!B60</f>
        <v>Driver 1</v>
      </c>
      <c r="E70" s="54" t="str">
        <f>Labels!B61</f>
        <v>Driver 2</v>
      </c>
    </row>
    <row r="71" spans="1:7" ht="12.75" hidden="1" customHeight="1" outlineLevel="1" x14ac:dyDescent="0.2">
      <c r="A71" s="14" t="str">
        <f>Labels!B64</f>
        <v>Cost Center A</v>
      </c>
      <c r="B71" s="15" t="str">
        <f>Labels!B65</f>
        <v>Labor</v>
      </c>
      <c r="C71" s="16" t="str">
        <f>Labels!B43</f>
        <v>Activity Drivers</v>
      </c>
      <c r="D71" s="55"/>
      <c r="E71" s="56"/>
    </row>
    <row r="72" spans="1:7" ht="12.75" hidden="1" customHeight="1" outlineLevel="1" x14ac:dyDescent="0.2">
      <c r="A72" s="19"/>
      <c r="B72" s="20"/>
      <c r="C72" s="21" t="str">
        <f>Labels!B41</f>
        <v>Driver Weights Input</v>
      </c>
      <c r="D72" s="57"/>
      <c r="E72" s="58"/>
    </row>
    <row r="73" spans="1:7" ht="12.75" hidden="1" customHeight="1" outlineLevel="1" x14ac:dyDescent="0.2">
      <c r="A73" s="19"/>
      <c r="B73" s="20"/>
      <c r="C73" s="21" t="str">
        <f>Labels!B42</f>
        <v>Normalized Driver Weights</v>
      </c>
      <c r="D73" s="59">
        <f>IF('(Tables)'!B54=0,0,IF(D72=0,1/'(Tables)'!D54,IF('(Tables)'!D32=0,0,D72/'(Tables)'!D32)))</f>
        <v>0.5</v>
      </c>
      <c r="E73" s="60">
        <f>IF('(Tables)'!C54=0,0,IF(E72=0,1/'(Tables)'!D54,IF('(Tables)'!D32=0,0,E72/'(Tables)'!D32)))</f>
        <v>0.5</v>
      </c>
    </row>
    <row r="74" spans="1:7" ht="12.75" hidden="1" customHeight="1" outlineLevel="1" x14ac:dyDescent="0.2">
      <c r="A74" s="19"/>
      <c r="B74" s="20"/>
      <c r="C74" s="21" t="str">
        <f>Labels!B38</f>
        <v>Budget Expense / Activity Count</v>
      </c>
      <c r="D74" s="61" t="str">
        <f>D75</f>
        <v xml:space="preserve"> </v>
      </c>
      <c r="E74" s="62" t="str">
        <f>E75</f>
        <v xml:space="preserve"> </v>
      </c>
    </row>
    <row r="75" spans="1:7" ht="12.75" hidden="1" customHeight="1" outlineLevel="1" x14ac:dyDescent="0.2">
      <c r="A75" s="19"/>
      <c r="B75" s="20"/>
      <c r="C75" s="21" t="str">
        <f>Labels!B40</f>
        <v>Historical Expense / Activity Count</v>
      </c>
      <c r="D75" s="63" t="str">
        <f>IF(D71=" "," ",IF(ISERROR(MATCH(D71,'(Tables)'!B64:B65,0))," ",SUM(History!B54:G54)*D73/INDEX(Budget!B74:B75,MATCH(D71,'(Tables)'!B64:B65,0))))</f>
        <v xml:space="preserve"> </v>
      </c>
      <c r="E75" s="64" t="str">
        <f>IF(E71=" "," ",IF(ISERROR(MATCH(E71,'(Tables)'!B64:B65,0))," ",SUM(History!B54:G54)*E73/INDEX(Budget!B74:B75,MATCH(E71,'(Tables)'!B64:B65,0))))</f>
        <v xml:space="preserve"> </v>
      </c>
    </row>
    <row r="76" spans="1:7" ht="12.75" hidden="1" customHeight="1" outlineLevel="1" x14ac:dyDescent="0.2">
      <c r="A76" s="19"/>
      <c r="B76" s="20" t="str">
        <f>Labels!B66</f>
        <v>Overhead</v>
      </c>
      <c r="C76" s="21" t="str">
        <f>Labels!B43</f>
        <v>Activity Drivers</v>
      </c>
      <c r="D76" s="65"/>
      <c r="E76" s="66"/>
    </row>
    <row r="77" spans="1:7" ht="12.75" hidden="1" customHeight="1" outlineLevel="1" x14ac:dyDescent="0.2">
      <c r="A77" s="19"/>
      <c r="B77" s="20"/>
      <c r="C77" s="21" t="str">
        <f>Labels!B41</f>
        <v>Driver Weights Input</v>
      </c>
      <c r="D77" s="57"/>
      <c r="E77" s="58"/>
    </row>
    <row r="78" spans="1:7" ht="12.75" hidden="1" customHeight="1" outlineLevel="1" x14ac:dyDescent="0.2">
      <c r="A78" s="19"/>
      <c r="B78" s="20"/>
      <c r="C78" s="21" t="str">
        <f>Labels!B42</f>
        <v>Normalized Driver Weights</v>
      </c>
      <c r="D78" s="59">
        <f>IF('(Tables)'!B55=0,0,IF(D77=0,1/'(Tables)'!D55,IF('(Tables)'!D33=0,0,D77/'(Tables)'!D33)))</f>
        <v>0.5</v>
      </c>
      <c r="E78" s="60">
        <f>IF('(Tables)'!C55=0,0,IF(E77=0,1/'(Tables)'!D55,IF('(Tables)'!D33=0,0,E77/'(Tables)'!D33)))</f>
        <v>0.5</v>
      </c>
    </row>
    <row r="79" spans="1:7" ht="12.75" hidden="1" customHeight="1" outlineLevel="1" x14ac:dyDescent="0.2">
      <c r="A79" s="19"/>
      <c r="B79" s="20"/>
      <c r="C79" s="21" t="str">
        <f>Labels!B38</f>
        <v>Budget Expense / Activity Count</v>
      </c>
      <c r="D79" s="61" t="str">
        <f>D80</f>
        <v xml:space="preserve"> </v>
      </c>
      <c r="E79" s="62" t="str">
        <f>E80</f>
        <v xml:space="preserve"> </v>
      </c>
    </row>
    <row r="80" spans="1:7" ht="12.75" hidden="1" customHeight="1" outlineLevel="1" x14ac:dyDescent="0.2">
      <c r="A80" s="19"/>
      <c r="B80" s="20"/>
      <c r="C80" s="21" t="str">
        <f>Labels!B40</f>
        <v>Historical Expense / Activity Count</v>
      </c>
      <c r="D80" s="63" t="str">
        <f>IF(D76=" "," ",IF(ISERROR(MATCH(D76,'(Tables)'!B64:B65,0))," ",SUM(History!B55:G55)*D78/INDEX(Budget!B74:B75,MATCH(D76,'(Tables)'!B64:B65,0))))</f>
        <v xml:space="preserve"> </v>
      </c>
      <c r="E80" s="64" t="str">
        <f>IF(E76=" "," ",IF(ISERROR(MATCH(E76,'(Tables)'!B64:B65,0))," ",SUM(History!B55:G55)*E78/INDEX(Budget!B74:B75,MATCH(E76,'(Tables)'!B64:B65,0))))</f>
        <v xml:space="preserve"> </v>
      </c>
    </row>
    <row r="81" spans="1:5" ht="12.75" hidden="1" customHeight="1" outlineLevel="1" x14ac:dyDescent="0.2">
      <c r="A81" s="19" t="str">
        <f>Labels!B67</f>
        <v>Cost Center B</v>
      </c>
      <c r="B81" s="20" t="str">
        <f>Labels!B68</f>
        <v>Labor</v>
      </c>
      <c r="C81" s="21" t="str">
        <f>Labels!B43</f>
        <v>Activity Drivers</v>
      </c>
      <c r="D81" s="65"/>
      <c r="E81" s="66"/>
    </row>
    <row r="82" spans="1:5" ht="12.75" hidden="1" customHeight="1" outlineLevel="1" x14ac:dyDescent="0.2">
      <c r="A82" s="19"/>
      <c r="B82" s="20"/>
      <c r="C82" s="21" t="str">
        <f>Labels!B41</f>
        <v>Driver Weights Input</v>
      </c>
      <c r="D82" s="57"/>
      <c r="E82" s="58"/>
    </row>
    <row r="83" spans="1:5" ht="12.75" hidden="1" customHeight="1" outlineLevel="1" x14ac:dyDescent="0.2">
      <c r="A83" s="19"/>
      <c r="B83" s="20"/>
      <c r="C83" s="21" t="str">
        <f>Labels!B42</f>
        <v>Normalized Driver Weights</v>
      </c>
      <c r="D83" s="59">
        <f>IF('(Tables)'!B58=0,0,IF(D82=0,1/'(Tables)'!D58,IF('(Tables)'!D36=0,0,D82/'(Tables)'!D36)))</f>
        <v>0.5</v>
      </c>
      <c r="E83" s="60">
        <f>IF('(Tables)'!C58=0,0,IF(E82=0,1/'(Tables)'!D58,IF('(Tables)'!D36=0,0,E82/'(Tables)'!D36)))</f>
        <v>0.5</v>
      </c>
    </row>
    <row r="84" spans="1:5" ht="12.75" hidden="1" customHeight="1" outlineLevel="1" x14ac:dyDescent="0.2">
      <c r="A84" s="19"/>
      <c r="B84" s="20"/>
      <c r="C84" s="21" t="str">
        <f>Labels!B38</f>
        <v>Budget Expense / Activity Count</v>
      </c>
      <c r="D84" s="61" t="str">
        <f>D85</f>
        <v xml:space="preserve"> </v>
      </c>
      <c r="E84" s="62" t="str">
        <f>E85</f>
        <v xml:space="preserve"> </v>
      </c>
    </row>
    <row r="85" spans="1:5" ht="12.75" hidden="1" customHeight="1" outlineLevel="1" x14ac:dyDescent="0.2">
      <c r="A85" s="19"/>
      <c r="B85" s="20"/>
      <c r="C85" s="21" t="str">
        <f>Labels!B40</f>
        <v>Historical Expense / Activity Count</v>
      </c>
      <c r="D85" s="63" t="str">
        <f>IF(D81=" "," ",IF(ISERROR(MATCH(D81,'(Tables)'!B64:B65,0))," ",SUM(History!B58:G58)*D83/INDEX(Budget!B74:B75,MATCH(D81,'(Tables)'!B64:B65,0))))</f>
        <v xml:space="preserve"> </v>
      </c>
      <c r="E85" s="64" t="str">
        <f>IF(E81=" "," ",IF(ISERROR(MATCH(E81,'(Tables)'!B64:B65,0))," ",SUM(History!B58:G58)*E83/INDEX(Budget!B74:B75,MATCH(E81,'(Tables)'!B64:B65,0))))</f>
        <v xml:space="preserve"> </v>
      </c>
    </row>
    <row r="86" spans="1:5" ht="12.75" hidden="1" customHeight="1" outlineLevel="1" x14ac:dyDescent="0.2">
      <c r="A86" s="19"/>
      <c r="B86" s="20" t="str">
        <f>Labels!B69</f>
        <v>Material</v>
      </c>
      <c r="C86" s="21" t="str">
        <f>Labels!B43</f>
        <v>Activity Drivers</v>
      </c>
      <c r="D86" s="65"/>
      <c r="E86" s="66"/>
    </row>
    <row r="87" spans="1:5" ht="12.75" hidden="1" customHeight="1" outlineLevel="1" x14ac:dyDescent="0.2">
      <c r="A87" s="19"/>
      <c r="B87" s="20"/>
      <c r="C87" s="21" t="str">
        <f>Labels!B41</f>
        <v>Driver Weights Input</v>
      </c>
      <c r="D87" s="57"/>
      <c r="E87" s="58"/>
    </row>
    <row r="88" spans="1:5" ht="12.75" hidden="1" customHeight="1" outlineLevel="1" x14ac:dyDescent="0.2">
      <c r="A88" s="19"/>
      <c r="B88" s="20"/>
      <c r="C88" s="21" t="str">
        <f>Labels!B42</f>
        <v>Normalized Driver Weights</v>
      </c>
      <c r="D88" s="59">
        <f>IF('(Tables)'!B59=0,0,IF(D87=0,1/'(Tables)'!D59,IF('(Tables)'!D37=0,0,D87/'(Tables)'!D37)))</f>
        <v>0.5</v>
      </c>
      <c r="E88" s="60">
        <f>IF('(Tables)'!C59=0,0,IF(E87=0,1/'(Tables)'!D59,IF('(Tables)'!D37=0,0,E87/'(Tables)'!D37)))</f>
        <v>0.5</v>
      </c>
    </row>
    <row r="89" spans="1:5" ht="12.75" hidden="1" customHeight="1" outlineLevel="1" x14ac:dyDescent="0.2">
      <c r="A89" s="19"/>
      <c r="B89" s="20"/>
      <c r="C89" s="21" t="str">
        <f>Labels!B38</f>
        <v>Budget Expense / Activity Count</v>
      </c>
      <c r="D89" s="61" t="str">
        <f>D90</f>
        <v xml:space="preserve"> </v>
      </c>
      <c r="E89" s="62" t="str">
        <f>E90</f>
        <v xml:space="preserve"> </v>
      </c>
    </row>
    <row r="90" spans="1:5" ht="12.75" hidden="1" customHeight="1" outlineLevel="1" x14ac:dyDescent="0.2">
      <c r="A90" s="24"/>
      <c r="B90" s="25"/>
      <c r="C90" s="26" t="str">
        <f>Labels!B40</f>
        <v>Historical Expense / Activity Count</v>
      </c>
      <c r="D90" s="67" t="str">
        <f>IF(D86=" "," ",IF(ISERROR(MATCH(D86,'(Tables)'!B64:B65,0))," ",SUM(History!B59:G59)*D88/INDEX(Budget!B74:B75,MATCH(D86,'(Tables)'!B64:B65,0))))</f>
        <v xml:space="preserve"> </v>
      </c>
      <c r="E90" s="68" t="str">
        <f>IF(E86=" "," ",IF(ISERROR(MATCH(E86,'(Tables)'!B64:B65,0))," ",SUM(History!B59:G59)*E88/INDEX(Budget!B74:B75,MATCH(E86,'(Tables)'!B64:B65,0))))</f>
        <v xml:space="preserve"> </v>
      </c>
    </row>
    <row r="91" spans="1:5" ht="12.75" hidden="1" customHeight="1" outlineLevel="1" x14ac:dyDescent="0.2"/>
    <row r="92" spans="1:5" ht="12.75" hidden="1" customHeight="1" outlineLevel="1" collapsed="1" x14ac:dyDescent="0.2"/>
    <row r="93" spans="1:5" ht="12.75" customHeight="1" collapsed="1" x14ac:dyDescent="0.2"/>
  </sheetData>
  <mergeCells count="21">
    <mergeCell ref="A67:G67"/>
    <mergeCell ref="A68:G68"/>
    <mergeCell ref="A69:G69"/>
    <mergeCell ref="A49:F49"/>
    <mergeCell ref="A50:F50"/>
    <mergeCell ref="A62:C62"/>
    <mergeCell ref="A64:G64"/>
    <mergeCell ref="A65:G65"/>
    <mergeCell ref="A66:G66"/>
    <mergeCell ref="A35:D35"/>
    <mergeCell ref="A1:D1"/>
    <mergeCell ref="A2:D2"/>
    <mergeCell ref="A3:D3"/>
    <mergeCell ref="A4:D4"/>
    <mergeCell ref="A5:D5"/>
    <mergeCell ref="A6:D6"/>
    <mergeCell ref="A11:B11"/>
    <mergeCell ref="A19:B19"/>
    <mergeCell ref="A20:B20"/>
    <mergeCell ref="A21:E21"/>
    <mergeCell ref="A34:D34"/>
  </mergeCells>
  <pageMargins left="0.25" right="0.25" top="0.5" bottom="0.5" header="0.5" footer="0.5"/>
  <pageSetup paperSize="9" fitToHeight="32767" orientation="landscape"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85"/>
  <sheetViews>
    <sheetView zoomScaleNormal="100" workbookViewId="0">
      <selection sqref="A1:D1"/>
    </sheetView>
  </sheetViews>
  <sheetFormatPr defaultRowHeight="12.75" customHeight="1" outlineLevelRow="1" x14ac:dyDescent="0.2"/>
  <cols>
    <col min="1" max="1" width="20.85546875" customWidth="1"/>
    <col min="2" max="2" width="16.42578125" customWidth="1"/>
    <col min="3" max="3" width="8.7109375" customWidth="1"/>
    <col min="4" max="5" width="8.5703125" customWidth="1"/>
    <col min="6" max="6" width="8.85546875" customWidth="1"/>
    <col min="7" max="7" width="8.7109375" customWidth="1"/>
    <col min="8" max="8" width="5.42578125" customWidth="1"/>
    <col min="9" max="9" width="5.85546875" customWidth="1"/>
  </cols>
  <sheetData>
    <row r="1" spans="1:9" ht="12.75" customHeight="1" x14ac:dyDescent="0.2">
      <c r="A1" s="190" t="str">
        <f>"Activity-Based Budget"</f>
        <v>Activity-Based Budget</v>
      </c>
      <c r="B1" s="190"/>
      <c r="C1" s="190"/>
      <c r="D1" s="190"/>
    </row>
    <row r="2" spans="1:9" ht="12.75" customHeight="1" x14ac:dyDescent="0.2">
      <c r="A2" s="190" t="str">
        <f>"Organization: "&amp;Inputs!B7</f>
        <v>Organization: ABC, Inc.</v>
      </c>
      <c r="B2" s="190"/>
      <c r="C2" s="190"/>
      <c r="D2" s="190"/>
    </row>
    <row r="3" spans="1:9" ht="12.75" customHeight="1" x14ac:dyDescent="0.2">
      <c r="A3" s="190" t="str">
        <f>"History"&amp;" "&amp;""</f>
        <v xml:space="preserve">History </v>
      </c>
      <c r="B3" s="190"/>
      <c r="C3" s="190"/>
      <c r="D3" s="190"/>
    </row>
    <row r="4" spans="1:9" ht="12.75" customHeight="1" x14ac:dyDescent="0.2">
      <c r="A4" s="190" t="str">
        <f>""</f>
        <v/>
      </c>
      <c r="B4" s="190"/>
      <c r="C4" s="190"/>
      <c r="D4" s="190"/>
    </row>
    <row r="5" spans="1:9" ht="12.75" customHeight="1" x14ac:dyDescent="0.2">
      <c r="A5" s="5" t="str">
        <f>Labels!B52</f>
        <v>History Time Range</v>
      </c>
      <c r="B5" s="69" t="str">
        <f>Inputs!E7</f>
        <v>1/1/2010 - 6/30/2010</v>
      </c>
    </row>
    <row r="7" spans="1:9" ht="12.75" customHeight="1" x14ac:dyDescent="0.2">
      <c r="A7" s="192" t="str">
        <f>"Summary by Cost Center"</f>
        <v>Summary by Cost Center</v>
      </c>
      <c r="B7" s="192"/>
    </row>
    <row r="8" spans="1:9" ht="12.75" customHeight="1" x14ac:dyDescent="0.2">
      <c r="A8" s="1" t="str">
        <f>" "</f>
        <v xml:space="preserve"> </v>
      </c>
    </row>
    <row r="9" spans="1:9" ht="12.75" customHeight="1" x14ac:dyDescent="0.2">
      <c r="A9" s="3" t="str">
        <f>"Total Expense"</f>
        <v>Total Expense</v>
      </c>
    </row>
    <row r="10" spans="1:9" ht="12.75" customHeight="1" x14ac:dyDescent="0.2">
      <c r="A10" s="3" t="str">
        <f>""</f>
        <v/>
      </c>
    </row>
    <row r="11" spans="1:9" ht="12.75" customHeight="1" x14ac:dyDescent="0.2">
      <c r="B11" s="11" t="str">
        <f>'(FnCalls 1)'!F6</f>
        <v>Jan 2010</v>
      </c>
      <c r="C11" s="12" t="str">
        <f>'(FnCalls 1)'!F7</f>
        <v>Feb 2010</v>
      </c>
      <c r="D11" s="12" t="str">
        <f>'(FnCalls 1)'!F8</f>
        <v>Mar 2010</v>
      </c>
      <c r="E11" s="12" t="str">
        <f>'(FnCalls 1)'!F9</f>
        <v>Apr 2010</v>
      </c>
      <c r="F11" s="12" t="str">
        <f>'(FnCalls 1)'!F10</f>
        <v>May 2010</v>
      </c>
      <c r="G11" s="12" t="str">
        <f>'(FnCalls 1)'!F11</f>
        <v>Jun 2010</v>
      </c>
      <c r="H11" s="13" t="str">
        <f>'(FnCalls 1)'!H6</f>
        <v>2010</v>
      </c>
      <c r="I11" s="13" t="s">
        <v>378</v>
      </c>
    </row>
    <row r="12" spans="1:9" ht="12.75" customHeight="1" x14ac:dyDescent="0.2">
      <c r="A12" s="7" t="str">
        <f>Labels!B29</f>
        <v>Expense History</v>
      </c>
      <c r="B12" s="70"/>
      <c r="C12" s="70"/>
      <c r="D12" s="70"/>
      <c r="E12" s="70"/>
      <c r="F12" s="70"/>
      <c r="G12" s="70"/>
      <c r="H12" s="18"/>
      <c r="I12" s="18"/>
    </row>
    <row r="13" spans="1:9" ht="12.75" customHeight="1" x14ac:dyDescent="0.2">
      <c r="A13" s="37" t="str">
        <f>"   "&amp;Labels!B64</f>
        <v xml:space="preserve">   Cost Center A</v>
      </c>
      <c r="B13" s="71">
        <f t="shared" ref="B13:G13" si="0">SUM(B40:B41)</f>
        <v>0</v>
      </c>
      <c r="C13" s="71">
        <f t="shared" si="0"/>
        <v>0</v>
      </c>
      <c r="D13" s="71">
        <f t="shared" si="0"/>
        <v>0</v>
      </c>
      <c r="E13" s="71">
        <f t="shared" si="0"/>
        <v>0</v>
      </c>
      <c r="F13" s="71">
        <f t="shared" si="0"/>
        <v>0</v>
      </c>
      <c r="G13" s="71">
        <f t="shared" si="0"/>
        <v>0</v>
      </c>
      <c r="H13" s="72">
        <f>SUM(B13:G13)</f>
        <v>0</v>
      </c>
      <c r="I13" s="72">
        <f>SUM(B13:G13)</f>
        <v>0</v>
      </c>
    </row>
    <row r="14" spans="1:9" ht="12.75" customHeight="1" x14ac:dyDescent="0.2">
      <c r="A14" s="37" t="str">
        <f>"   "&amp;Labels!B67</f>
        <v xml:space="preserve">   Cost Center B</v>
      </c>
      <c r="B14" s="71">
        <f t="shared" ref="B14:G14" si="1">SUM(B44:B45)</f>
        <v>0</v>
      </c>
      <c r="C14" s="71">
        <f t="shared" si="1"/>
        <v>0</v>
      </c>
      <c r="D14" s="71">
        <f t="shared" si="1"/>
        <v>0</v>
      </c>
      <c r="E14" s="71">
        <f t="shared" si="1"/>
        <v>0</v>
      </c>
      <c r="F14" s="71">
        <f t="shared" si="1"/>
        <v>0</v>
      </c>
      <c r="G14" s="71">
        <f t="shared" si="1"/>
        <v>0</v>
      </c>
      <c r="H14" s="72">
        <f>SUM(B14:G14)</f>
        <v>0</v>
      </c>
      <c r="I14" s="72">
        <f>SUM(B14:G14)</f>
        <v>0</v>
      </c>
    </row>
    <row r="15" spans="1:9" ht="12.75" customHeight="1" x14ac:dyDescent="0.2">
      <c r="A15" s="9" t="str">
        <f>"   "&amp;Labels!C63</f>
        <v xml:space="preserve">   Total</v>
      </c>
      <c r="B15" s="73">
        <f t="shared" ref="B15:G15" si="2">SUM(B13:B14)</f>
        <v>0</v>
      </c>
      <c r="C15" s="73">
        <f t="shared" si="2"/>
        <v>0</v>
      </c>
      <c r="D15" s="73">
        <f t="shared" si="2"/>
        <v>0</v>
      </c>
      <c r="E15" s="73">
        <f t="shared" si="2"/>
        <v>0</v>
      </c>
      <c r="F15" s="73">
        <f t="shared" si="2"/>
        <v>0</v>
      </c>
      <c r="G15" s="73">
        <f t="shared" si="2"/>
        <v>0</v>
      </c>
      <c r="H15" s="28">
        <f>SUM(B15:G15)</f>
        <v>0</v>
      </c>
      <c r="I15" s="28">
        <f>SUM(B15:G15)</f>
        <v>0</v>
      </c>
    </row>
    <row r="17" spans="1:9" ht="12.75" customHeight="1" collapsed="1" x14ac:dyDescent="0.2">
      <c r="A17" s="3" t="str">
        <f>"Variable Expense"</f>
        <v>Variable Expense</v>
      </c>
    </row>
    <row r="18" spans="1:9" ht="12.75" hidden="1" customHeight="1" outlineLevel="1" x14ac:dyDescent="0.2">
      <c r="A18" s="3" t="str">
        <f>""</f>
        <v/>
      </c>
    </row>
    <row r="19" spans="1:9" ht="12.75" hidden="1" customHeight="1" outlineLevel="1" x14ac:dyDescent="0.2">
      <c r="B19" s="11" t="str">
        <f>'(FnCalls 1)'!F6</f>
        <v>Jan 2010</v>
      </c>
      <c r="C19" s="12" t="str">
        <f>'(FnCalls 1)'!F7</f>
        <v>Feb 2010</v>
      </c>
      <c r="D19" s="12" t="str">
        <f>'(FnCalls 1)'!F8</f>
        <v>Mar 2010</v>
      </c>
      <c r="E19" s="12" t="str">
        <f>'(FnCalls 1)'!F9</f>
        <v>Apr 2010</v>
      </c>
      <c r="F19" s="12" t="str">
        <f>'(FnCalls 1)'!F10</f>
        <v>May 2010</v>
      </c>
      <c r="G19" s="12" t="str">
        <f>'(FnCalls 1)'!F11</f>
        <v>Jun 2010</v>
      </c>
      <c r="H19" s="13" t="str">
        <f>'(FnCalls 1)'!H6</f>
        <v>2010</v>
      </c>
      <c r="I19" s="13" t="s">
        <v>378</v>
      </c>
    </row>
    <row r="20" spans="1:9" ht="12.75" hidden="1" customHeight="1" outlineLevel="1" x14ac:dyDescent="0.2">
      <c r="A20" s="7" t="str">
        <f>Labels!B45</f>
        <v>Variable Expense History</v>
      </c>
      <c r="B20" s="70"/>
      <c r="C20" s="70"/>
      <c r="D20" s="70"/>
      <c r="E20" s="70"/>
      <c r="F20" s="70"/>
      <c r="G20" s="70"/>
      <c r="H20" s="18"/>
      <c r="I20" s="18"/>
    </row>
    <row r="21" spans="1:9" ht="12.75" hidden="1" customHeight="1" outlineLevel="1" x14ac:dyDescent="0.2">
      <c r="A21" s="37" t="str">
        <f>"   "&amp;Labels!B64</f>
        <v xml:space="preserve">   Cost Center A</v>
      </c>
      <c r="B21" s="71">
        <f t="shared" ref="B21:G21" si="3">SUM(B54:B55)</f>
        <v>0</v>
      </c>
      <c r="C21" s="71">
        <f t="shared" si="3"/>
        <v>0</v>
      </c>
      <c r="D21" s="71">
        <f t="shared" si="3"/>
        <v>0</v>
      </c>
      <c r="E21" s="71">
        <f t="shared" si="3"/>
        <v>0</v>
      </c>
      <c r="F21" s="71">
        <f t="shared" si="3"/>
        <v>0</v>
      </c>
      <c r="G21" s="71">
        <f t="shared" si="3"/>
        <v>0</v>
      </c>
      <c r="H21" s="72">
        <f>SUM(B21:G21)</f>
        <v>0</v>
      </c>
      <c r="I21" s="72">
        <f>SUM(B21:G21)</f>
        <v>0</v>
      </c>
    </row>
    <row r="22" spans="1:9" ht="12.75" hidden="1" customHeight="1" outlineLevel="1" x14ac:dyDescent="0.2">
      <c r="A22" s="37" t="str">
        <f>"   "&amp;Labels!B67</f>
        <v xml:space="preserve">   Cost Center B</v>
      </c>
      <c r="B22" s="71">
        <f t="shared" ref="B22:G22" si="4">SUM(B58:B59)</f>
        <v>0</v>
      </c>
      <c r="C22" s="71">
        <f t="shared" si="4"/>
        <v>0</v>
      </c>
      <c r="D22" s="71">
        <f t="shared" si="4"/>
        <v>0</v>
      </c>
      <c r="E22" s="71">
        <f t="shared" si="4"/>
        <v>0</v>
      </c>
      <c r="F22" s="71">
        <f t="shared" si="4"/>
        <v>0</v>
      </c>
      <c r="G22" s="71">
        <f t="shared" si="4"/>
        <v>0</v>
      </c>
      <c r="H22" s="72">
        <f>SUM(B22:G22)</f>
        <v>0</v>
      </c>
      <c r="I22" s="72">
        <f>SUM(B22:G22)</f>
        <v>0</v>
      </c>
    </row>
    <row r="23" spans="1:9" ht="12.75" hidden="1" customHeight="1" outlineLevel="1" x14ac:dyDescent="0.2">
      <c r="A23" s="9" t="str">
        <f>"   "&amp;Labels!C63</f>
        <v xml:space="preserve">   Total</v>
      </c>
      <c r="B23" s="73">
        <f t="shared" ref="B23:G23" si="5">SUM(B21:B22)</f>
        <v>0</v>
      </c>
      <c r="C23" s="73">
        <f t="shared" si="5"/>
        <v>0</v>
      </c>
      <c r="D23" s="73">
        <f t="shared" si="5"/>
        <v>0</v>
      </c>
      <c r="E23" s="73">
        <f t="shared" si="5"/>
        <v>0</v>
      </c>
      <c r="F23" s="73">
        <f t="shared" si="5"/>
        <v>0</v>
      </c>
      <c r="G23" s="73">
        <f t="shared" si="5"/>
        <v>0</v>
      </c>
      <c r="H23" s="28">
        <f>SUM(B23:G23)</f>
        <v>0</v>
      </c>
      <c r="I23" s="28">
        <f>SUM(B23:G23)</f>
        <v>0</v>
      </c>
    </row>
    <row r="24" spans="1:9" ht="12.75" hidden="1" customHeight="1" outlineLevel="1" collapsed="1" x14ac:dyDescent="0.2"/>
    <row r="25" spans="1:9" ht="12.75" customHeight="1" collapsed="1" x14ac:dyDescent="0.2">
      <c r="A25" s="3" t="str">
        <f>"Fixed Expense"</f>
        <v>Fixed Expense</v>
      </c>
    </row>
    <row r="26" spans="1:9" ht="12.75" hidden="1" customHeight="1" outlineLevel="1" x14ac:dyDescent="0.2">
      <c r="A26" s="3" t="str">
        <f>""</f>
        <v/>
      </c>
    </row>
    <row r="27" spans="1:9" ht="12.75" hidden="1" customHeight="1" outlineLevel="1" x14ac:dyDescent="0.2">
      <c r="B27" s="11" t="str">
        <f>'(FnCalls 1)'!F6</f>
        <v>Jan 2010</v>
      </c>
      <c r="C27" s="12" t="str">
        <f>'(FnCalls 1)'!F7</f>
        <v>Feb 2010</v>
      </c>
      <c r="D27" s="12" t="str">
        <f>'(FnCalls 1)'!F8</f>
        <v>Mar 2010</v>
      </c>
      <c r="E27" s="12" t="str">
        <f>'(FnCalls 1)'!F9</f>
        <v>Apr 2010</v>
      </c>
      <c r="F27" s="12" t="str">
        <f>'(FnCalls 1)'!F10</f>
        <v>May 2010</v>
      </c>
      <c r="G27" s="12" t="str">
        <f>'(FnCalls 1)'!F11</f>
        <v>Jun 2010</v>
      </c>
      <c r="H27" s="13" t="str">
        <f>'(FnCalls 1)'!H6</f>
        <v>2010</v>
      </c>
      <c r="I27" s="13" t="s">
        <v>378</v>
      </c>
    </row>
    <row r="28" spans="1:9" ht="12.75" hidden="1" customHeight="1" outlineLevel="1" x14ac:dyDescent="0.2">
      <c r="A28" s="7" t="str">
        <f>Labels!B26</f>
        <v>Fixed Expense History</v>
      </c>
      <c r="B28" s="70"/>
      <c r="C28" s="70"/>
      <c r="D28" s="70"/>
      <c r="E28" s="70"/>
      <c r="F28" s="70"/>
      <c r="G28" s="70"/>
      <c r="H28" s="18"/>
      <c r="I28" s="18"/>
    </row>
    <row r="29" spans="1:9" ht="12.75" hidden="1" customHeight="1" outlineLevel="1" x14ac:dyDescent="0.2">
      <c r="A29" s="37" t="str">
        <f>"   "&amp;Labels!B64</f>
        <v xml:space="preserve">   Cost Center A</v>
      </c>
      <c r="B29" s="71">
        <f t="shared" ref="B29:G29" si="6">SUM(B67:B68)</f>
        <v>0</v>
      </c>
      <c r="C29" s="71">
        <f t="shared" si="6"/>
        <v>0</v>
      </c>
      <c r="D29" s="71">
        <f t="shared" si="6"/>
        <v>0</v>
      </c>
      <c r="E29" s="71">
        <f t="shared" si="6"/>
        <v>0</v>
      </c>
      <c r="F29" s="71">
        <f t="shared" si="6"/>
        <v>0</v>
      </c>
      <c r="G29" s="71">
        <f t="shared" si="6"/>
        <v>0</v>
      </c>
      <c r="H29" s="72">
        <f>SUM(B29:G29)</f>
        <v>0</v>
      </c>
      <c r="I29" s="72">
        <f>SUM(B29:G29)</f>
        <v>0</v>
      </c>
    </row>
    <row r="30" spans="1:9" ht="12.75" hidden="1" customHeight="1" outlineLevel="1" x14ac:dyDescent="0.2">
      <c r="A30" s="37" t="str">
        <f>"   "&amp;Labels!B67</f>
        <v xml:space="preserve">   Cost Center B</v>
      </c>
      <c r="B30" s="71">
        <f t="shared" ref="B30:G30" si="7">SUM(B71:B72)</f>
        <v>0</v>
      </c>
      <c r="C30" s="71">
        <f t="shared" si="7"/>
        <v>0</v>
      </c>
      <c r="D30" s="71">
        <f t="shared" si="7"/>
        <v>0</v>
      </c>
      <c r="E30" s="71">
        <f t="shared" si="7"/>
        <v>0</v>
      </c>
      <c r="F30" s="71">
        <f t="shared" si="7"/>
        <v>0</v>
      </c>
      <c r="G30" s="71">
        <f t="shared" si="7"/>
        <v>0</v>
      </c>
      <c r="H30" s="72">
        <f>SUM(B30:G30)</f>
        <v>0</v>
      </c>
      <c r="I30" s="72">
        <f>SUM(B30:G30)</f>
        <v>0</v>
      </c>
    </row>
    <row r="31" spans="1:9" ht="12.75" hidden="1" customHeight="1" outlineLevel="1" x14ac:dyDescent="0.2">
      <c r="A31" s="9" t="str">
        <f>"   "&amp;Labels!C63</f>
        <v xml:space="preserve">   Total</v>
      </c>
      <c r="B31" s="73">
        <f t="shared" ref="B31:G31" si="8">SUM(B29:B30)</f>
        <v>0</v>
      </c>
      <c r="C31" s="73">
        <f t="shared" si="8"/>
        <v>0</v>
      </c>
      <c r="D31" s="73">
        <f t="shared" si="8"/>
        <v>0</v>
      </c>
      <c r="E31" s="73">
        <f t="shared" si="8"/>
        <v>0</v>
      </c>
      <c r="F31" s="73">
        <f t="shared" si="8"/>
        <v>0</v>
      </c>
      <c r="G31" s="73">
        <f t="shared" si="8"/>
        <v>0</v>
      </c>
      <c r="H31" s="28">
        <f>SUM(B31:G31)</f>
        <v>0</v>
      </c>
      <c r="I31" s="28">
        <f>SUM(B31:G31)</f>
        <v>0</v>
      </c>
    </row>
    <row r="32" spans="1:9" ht="12.75" hidden="1" customHeight="1" outlineLevel="1" collapsed="1" x14ac:dyDescent="0.2"/>
    <row r="33" spans="1:9" ht="12.75" customHeight="1" collapsed="1" x14ac:dyDescent="0.2"/>
    <row r="34" spans="1:9" ht="12.75" customHeight="1" x14ac:dyDescent="0.2">
      <c r="A34" s="192" t="str">
        <f>"Detailed Budget by Expense Account"</f>
        <v>Detailed Budget by Expense Account</v>
      </c>
      <c r="B34" s="192"/>
    </row>
    <row r="35" spans="1:9" ht="12.75" customHeight="1" x14ac:dyDescent="0.2">
      <c r="A35" s="1" t="str">
        <f>" "</f>
        <v xml:space="preserve"> </v>
      </c>
    </row>
    <row r="36" spans="1:9" ht="12.75" customHeight="1" collapsed="1" x14ac:dyDescent="0.2">
      <c r="A36" s="3" t="str">
        <f>"Total Expense"</f>
        <v>Total Expense</v>
      </c>
    </row>
    <row r="37" spans="1:9" ht="12.75" hidden="1" customHeight="1" outlineLevel="1" x14ac:dyDescent="0.2">
      <c r="B37" s="11" t="str">
        <f>'(FnCalls 1)'!F6</f>
        <v>Jan 2010</v>
      </c>
      <c r="C37" s="12" t="str">
        <f>'(FnCalls 1)'!F7</f>
        <v>Feb 2010</v>
      </c>
      <c r="D37" s="12" t="str">
        <f>'(FnCalls 1)'!F8</f>
        <v>Mar 2010</v>
      </c>
      <c r="E37" s="12" t="str">
        <f>'(FnCalls 1)'!F9</f>
        <v>Apr 2010</v>
      </c>
      <c r="F37" s="12" t="str">
        <f>'(FnCalls 1)'!F10</f>
        <v>May 2010</v>
      </c>
      <c r="G37" s="12" t="str">
        <f>'(FnCalls 1)'!F11</f>
        <v>Jun 2010</v>
      </c>
      <c r="H37" s="13" t="str">
        <f>'(FnCalls 1)'!H6</f>
        <v>2010</v>
      </c>
      <c r="I37" s="13" t="s">
        <v>378</v>
      </c>
    </row>
    <row r="38" spans="1:9" ht="12.75" hidden="1" customHeight="1" outlineLevel="1" x14ac:dyDescent="0.2">
      <c r="A38" s="7" t="str">
        <f>Labels!B29</f>
        <v>Expense History</v>
      </c>
      <c r="B38" s="70"/>
      <c r="C38" s="70"/>
      <c r="D38" s="70"/>
      <c r="E38" s="70"/>
      <c r="F38" s="70"/>
      <c r="G38" s="70"/>
      <c r="H38" s="18"/>
      <c r="I38" s="18"/>
    </row>
    <row r="39" spans="1:9" ht="12.75" hidden="1" customHeight="1" outlineLevel="1" x14ac:dyDescent="0.2">
      <c r="A39" s="37" t="str">
        <f>"   "&amp;Labels!B64</f>
        <v xml:space="preserve">   Cost Center A</v>
      </c>
      <c r="B39" s="71"/>
      <c r="C39" s="71"/>
      <c r="D39" s="71"/>
      <c r="E39" s="71"/>
      <c r="F39" s="71"/>
      <c r="G39" s="71"/>
      <c r="H39" s="72"/>
      <c r="I39" s="72"/>
    </row>
    <row r="40" spans="1:9" ht="12.75" hidden="1" customHeight="1" outlineLevel="1" x14ac:dyDescent="0.2">
      <c r="A40" s="74" t="str">
        <f>"      "&amp;Labels!B65</f>
        <v xml:space="preserve">      Labor</v>
      </c>
      <c r="B40" s="75">
        <f>Inputs!D14</f>
        <v>0</v>
      </c>
      <c r="C40" s="75">
        <f>Inputs!E14</f>
        <v>0</v>
      </c>
      <c r="D40" s="75">
        <f>Inputs!F14</f>
        <v>0</v>
      </c>
      <c r="E40" s="75">
        <f>Inputs!G14</f>
        <v>0</v>
      </c>
      <c r="F40" s="75">
        <f>Inputs!H14</f>
        <v>0</v>
      </c>
      <c r="G40" s="75">
        <f>Inputs!I14</f>
        <v>0</v>
      </c>
      <c r="H40" s="23">
        <f>SUM(B40:G40)</f>
        <v>0</v>
      </c>
      <c r="I40" s="23">
        <f>SUM(B40:G40)</f>
        <v>0</v>
      </c>
    </row>
    <row r="41" spans="1:9" ht="12.75" hidden="1" customHeight="1" outlineLevel="1" x14ac:dyDescent="0.2">
      <c r="A41" s="74" t="str">
        <f>"      "&amp;Labels!B66</f>
        <v xml:space="preserve">      Overhead</v>
      </c>
      <c r="B41" s="75">
        <f>Inputs!D15</f>
        <v>0</v>
      </c>
      <c r="C41" s="75">
        <f>Inputs!E15</f>
        <v>0</v>
      </c>
      <c r="D41" s="75">
        <f>Inputs!F15</f>
        <v>0</v>
      </c>
      <c r="E41" s="75">
        <f>Inputs!G15</f>
        <v>0</v>
      </c>
      <c r="F41" s="75">
        <f>Inputs!H15</f>
        <v>0</v>
      </c>
      <c r="G41" s="75">
        <f>Inputs!I15</f>
        <v>0</v>
      </c>
      <c r="H41" s="23">
        <f>SUM(B41:G41)</f>
        <v>0</v>
      </c>
      <c r="I41" s="23">
        <f>SUM(B41:G41)</f>
        <v>0</v>
      </c>
    </row>
    <row r="42" spans="1:9" ht="12.75" hidden="1" customHeight="1" outlineLevel="1" x14ac:dyDescent="0.2">
      <c r="A42" s="37" t="str">
        <f>"      "&amp;Labels!C64</f>
        <v xml:space="preserve">      Subtotal</v>
      </c>
      <c r="B42" s="71">
        <f t="shared" ref="B42:G42" si="9">SUM(B40:B41)</f>
        <v>0</v>
      </c>
      <c r="C42" s="71">
        <f t="shared" si="9"/>
        <v>0</v>
      </c>
      <c r="D42" s="71">
        <f t="shared" si="9"/>
        <v>0</v>
      </c>
      <c r="E42" s="71">
        <f t="shared" si="9"/>
        <v>0</v>
      </c>
      <c r="F42" s="71">
        <f t="shared" si="9"/>
        <v>0</v>
      </c>
      <c r="G42" s="71">
        <f t="shared" si="9"/>
        <v>0</v>
      </c>
      <c r="H42" s="72">
        <f>SUM(B42:G42)</f>
        <v>0</v>
      </c>
      <c r="I42" s="72">
        <f>SUM(B42:G42)</f>
        <v>0</v>
      </c>
    </row>
    <row r="43" spans="1:9" ht="12.75" hidden="1" customHeight="1" outlineLevel="1" x14ac:dyDescent="0.2">
      <c r="A43" s="37" t="str">
        <f>"   "&amp;Labels!B67</f>
        <v xml:space="preserve">   Cost Center B</v>
      </c>
      <c r="B43" s="71"/>
      <c r="C43" s="71"/>
      <c r="D43" s="71"/>
      <c r="E43" s="71"/>
      <c r="F43" s="71"/>
      <c r="G43" s="71"/>
      <c r="H43" s="72"/>
      <c r="I43" s="72"/>
    </row>
    <row r="44" spans="1:9" ht="12.75" hidden="1" customHeight="1" outlineLevel="1" x14ac:dyDescent="0.2">
      <c r="A44" s="74" t="str">
        <f>"      "&amp;Labels!B68</f>
        <v xml:space="preserve">      Labor</v>
      </c>
      <c r="B44" s="75">
        <f>Inputs!D16</f>
        <v>0</v>
      </c>
      <c r="C44" s="75">
        <f>Inputs!E16</f>
        <v>0</v>
      </c>
      <c r="D44" s="75">
        <f>Inputs!F16</f>
        <v>0</v>
      </c>
      <c r="E44" s="75">
        <f>Inputs!G16</f>
        <v>0</v>
      </c>
      <c r="F44" s="75">
        <f>Inputs!H16</f>
        <v>0</v>
      </c>
      <c r="G44" s="75">
        <f>Inputs!I16</f>
        <v>0</v>
      </c>
      <c r="H44" s="23">
        <f>SUM(B44:G44)</f>
        <v>0</v>
      </c>
      <c r="I44" s="23">
        <f>SUM(B44:G44)</f>
        <v>0</v>
      </c>
    </row>
    <row r="45" spans="1:9" ht="12.75" hidden="1" customHeight="1" outlineLevel="1" x14ac:dyDescent="0.2">
      <c r="A45" s="74" t="str">
        <f>"      "&amp;Labels!B69</f>
        <v xml:space="preserve">      Material</v>
      </c>
      <c r="B45" s="75">
        <f>Inputs!D17</f>
        <v>0</v>
      </c>
      <c r="C45" s="75">
        <f>Inputs!E17</f>
        <v>0</v>
      </c>
      <c r="D45" s="75">
        <f>Inputs!F17</f>
        <v>0</v>
      </c>
      <c r="E45" s="75">
        <f>Inputs!G17</f>
        <v>0</v>
      </c>
      <c r="F45" s="75">
        <f>Inputs!H17</f>
        <v>0</v>
      </c>
      <c r="G45" s="75">
        <f>Inputs!I17</f>
        <v>0</v>
      </c>
      <c r="H45" s="23">
        <f>SUM(B45:G45)</f>
        <v>0</v>
      </c>
      <c r="I45" s="23">
        <f>SUM(B45:G45)</f>
        <v>0</v>
      </c>
    </row>
    <row r="46" spans="1:9" ht="12.75" hidden="1" customHeight="1" outlineLevel="1" x14ac:dyDescent="0.2">
      <c r="A46" s="37" t="str">
        <f>"      "&amp;Labels!C67</f>
        <v xml:space="preserve">      Subtotal</v>
      </c>
      <c r="B46" s="71">
        <f t="shared" ref="B46:G46" si="10">SUM(B44:B45)</f>
        <v>0</v>
      </c>
      <c r="C46" s="71">
        <f t="shared" si="10"/>
        <v>0</v>
      </c>
      <c r="D46" s="71">
        <f t="shared" si="10"/>
        <v>0</v>
      </c>
      <c r="E46" s="71">
        <f t="shared" si="10"/>
        <v>0</v>
      </c>
      <c r="F46" s="71">
        <f t="shared" si="10"/>
        <v>0</v>
      </c>
      <c r="G46" s="71">
        <f t="shared" si="10"/>
        <v>0</v>
      </c>
      <c r="H46" s="72">
        <f>SUM(B46:G46)</f>
        <v>0</v>
      </c>
      <c r="I46" s="72">
        <f>SUM(B46:G46)</f>
        <v>0</v>
      </c>
    </row>
    <row r="47" spans="1:9" ht="12.75" hidden="1" customHeight="1" outlineLevel="1" x14ac:dyDescent="0.2">
      <c r="A47" s="9" t="str">
        <f>"   "&amp;Labels!C63</f>
        <v xml:space="preserve">   Total</v>
      </c>
      <c r="B47" s="73">
        <f t="shared" ref="B47:G47" si="11">SUM(B42,B46)</f>
        <v>0</v>
      </c>
      <c r="C47" s="73">
        <f t="shared" si="11"/>
        <v>0</v>
      </c>
      <c r="D47" s="73">
        <f t="shared" si="11"/>
        <v>0</v>
      </c>
      <c r="E47" s="73">
        <f t="shared" si="11"/>
        <v>0</v>
      </c>
      <c r="F47" s="73">
        <f t="shared" si="11"/>
        <v>0</v>
      </c>
      <c r="G47" s="73">
        <f t="shared" si="11"/>
        <v>0</v>
      </c>
      <c r="H47" s="28">
        <f>SUM(B47:G47)</f>
        <v>0</v>
      </c>
      <c r="I47" s="28">
        <f>SUM(B47:G47)</f>
        <v>0</v>
      </c>
    </row>
    <row r="48" spans="1:9" ht="12.75" hidden="1" customHeight="1" outlineLevel="1" collapsed="1" x14ac:dyDescent="0.2"/>
    <row r="49" spans="1:9" ht="12.75" customHeight="1" collapsed="1" x14ac:dyDescent="0.2">
      <c r="A49" s="3" t="str">
        <f>"Variable Expense"</f>
        <v>Variable Expense</v>
      </c>
    </row>
    <row r="50" spans="1:9" ht="12.75" hidden="1" customHeight="1" outlineLevel="1" x14ac:dyDescent="0.2">
      <c r="A50" s="3" t="str">
        <f>""</f>
        <v/>
      </c>
    </row>
    <row r="51" spans="1:9" ht="12.75" hidden="1" customHeight="1" outlineLevel="1" x14ac:dyDescent="0.2">
      <c r="B51" s="11" t="str">
        <f>'(FnCalls 1)'!F6</f>
        <v>Jan 2010</v>
      </c>
      <c r="C51" s="12" t="str">
        <f>'(FnCalls 1)'!F7</f>
        <v>Feb 2010</v>
      </c>
      <c r="D51" s="12" t="str">
        <f>'(FnCalls 1)'!F8</f>
        <v>Mar 2010</v>
      </c>
      <c r="E51" s="12" t="str">
        <f>'(FnCalls 1)'!F9</f>
        <v>Apr 2010</v>
      </c>
      <c r="F51" s="12" t="str">
        <f>'(FnCalls 1)'!F10</f>
        <v>May 2010</v>
      </c>
      <c r="G51" s="12" t="str">
        <f>'(FnCalls 1)'!F11</f>
        <v>Jun 2010</v>
      </c>
      <c r="H51" s="13" t="str">
        <f>'(FnCalls 1)'!H6</f>
        <v>2010</v>
      </c>
      <c r="I51" s="13" t="s">
        <v>378</v>
      </c>
    </row>
    <row r="52" spans="1:9" ht="12.75" hidden="1" customHeight="1" outlineLevel="1" x14ac:dyDescent="0.2">
      <c r="A52" s="7" t="str">
        <f>Labels!B45</f>
        <v>Variable Expense History</v>
      </c>
      <c r="B52" s="70"/>
      <c r="C52" s="70"/>
      <c r="D52" s="70"/>
      <c r="E52" s="70"/>
      <c r="F52" s="70"/>
      <c r="G52" s="70"/>
      <c r="H52" s="18"/>
      <c r="I52" s="18"/>
    </row>
    <row r="53" spans="1:9" ht="12.75" hidden="1" customHeight="1" outlineLevel="1" x14ac:dyDescent="0.2">
      <c r="A53" s="37" t="str">
        <f>"   "&amp;Labels!B64</f>
        <v xml:space="preserve">   Cost Center A</v>
      </c>
      <c r="B53" s="71"/>
      <c r="C53" s="71"/>
      <c r="D53" s="71"/>
      <c r="E53" s="71"/>
      <c r="F53" s="71"/>
      <c r="G53" s="71"/>
      <c r="H53" s="72"/>
      <c r="I53" s="72"/>
    </row>
    <row r="54" spans="1:9" ht="12.75" hidden="1" customHeight="1" outlineLevel="1" x14ac:dyDescent="0.2">
      <c r="A54" s="74" t="str">
        <f>"      "&amp;Labels!B65</f>
        <v xml:space="preserve">      Labor</v>
      </c>
      <c r="B54" s="75">
        <f t="shared" ref="B54:G55" si="12">B40-B67</f>
        <v>0</v>
      </c>
      <c r="C54" s="75">
        <f t="shared" si="12"/>
        <v>0</v>
      </c>
      <c r="D54" s="75">
        <f t="shared" si="12"/>
        <v>0</v>
      </c>
      <c r="E54" s="75">
        <f t="shared" si="12"/>
        <v>0</v>
      </c>
      <c r="F54" s="75">
        <f t="shared" si="12"/>
        <v>0</v>
      </c>
      <c r="G54" s="75">
        <f t="shared" si="12"/>
        <v>0</v>
      </c>
      <c r="H54" s="23">
        <f>SUM(B54:G54)</f>
        <v>0</v>
      </c>
      <c r="I54" s="23">
        <f>SUM(B54:G54)</f>
        <v>0</v>
      </c>
    </row>
    <row r="55" spans="1:9" ht="12.75" hidden="1" customHeight="1" outlineLevel="1" x14ac:dyDescent="0.2">
      <c r="A55" s="74" t="str">
        <f>"      "&amp;Labels!B66</f>
        <v xml:space="preserve">      Overhead</v>
      </c>
      <c r="B55" s="75">
        <f t="shared" si="12"/>
        <v>0</v>
      </c>
      <c r="C55" s="75">
        <f t="shared" si="12"/>
        <v>0</v>
      </c>
      <c r="D55" s="75">
        <f t="shared" si="12"/>
        <v>0</v>
      </c>
      <c r="E55" s="75">
        <f t="shared" si="12"/>
        <v>0</v>
      </c>
      <c r="F55" s="75">
        <f t="shared" si="12"/>
        <v>0</v>
      </c>
      <c r="G55" s="75">
        <f t="shared" si="12"/>
        <v>0</v>
      </c>
      <c r="H55" s="23">
        <f>SUM(B55:G55)</f>
        <v>0</v>
      </c>
      <c r="I55" s="23">
        <f>SUM(B55:G55)</f>
        <v>0</v>
      </c>
    </row>
    <row r="56" spans="1:9" ht="12.75" hidden="1" customHeight="1" outlineLevel="1" x14ac:dyDescent="0.2">
      <c r="A56" s="37" t="str">
        <f>"      "&amp;Labels!C64</f>
        <v xml:space="preserve">      Subtotal</v>
      </c>
      <c r="B56" s="71">
        <f t="shared" ref="B56:G56" si="13">SUM(B54:B55)</f>
        <v>0</v>
      </c>
      <c r="C56" s="71">
        <f t="shared" si="13"/>
        <v>0</v>
      </c>
      <c r="D56" s="71">
        <f t="shared" si="13"/>
        <v>0</v>
      </c>
      <c r="E56" s="71">
        <f t="shared" si="13"/>
        <v>0</v>
      </c>
      <c r="F56" s="71">
        <f t="shared" si="13"/>
        <v>0</v>
      </c>
      <c r="G56" s="71">
        <f t="shared" si="13"/>
        <v>0</v>
      </c>
      <c r="H56" s="72">
        <f>SUM(B56:G56)</f>
        <v>0</v>
      </c>
      <c r="I56" s="72">
        <f>SUM(B56:G56)</f>
        <v>0</v>
      </c>
    </row>
    <row r="57" spans="1:9" ht="12.75" hidden="1" customHeight="1" outlineLevel="1" x14ac:dyDescent="0.2">
      <c r="A57" s="37" t="str">
        <f>"   "&amp;Labels!B67</f>
        <v xml:space="preserve">   Cost Center B</v>
      </c>
      <c r="B57" s="71"/>
      <c r="C57" s="71"/>
      <c r="D57" s="71"/>
      <c r="E57" s="71"/>
      <c r="F57" s="71"/>
      <c r="G57" s="71"/>
      <c r="H57" s="72"/>
      <c r="I57" s="72"/>
    </row>
    <row r="58" spans="1:9" ht="12.75" hidden="1" customHeight="1" outlineLevel="1" x14ac:dyDescent="0.2">
      <c r="A58" s="74" t="str">
        <f>"      "&amp;Labels!B68</f>
        <v xml:space="preserve">      Labor</v>
      </c>
      <c r="B58" s="75">
        <f t="shared" ref="B58:G59" si="14">B44-B71</f>
        <v>0</v>
      </c>
      <c r="C58" s="75">
        <f t="shared" si="14"/>
        <v>0</v>
      </c>
      <c r="D58" s="75">
        <f t="shared" si="14"/>
        <v>0</v>
      </c>
      <c r="E58" s="75">
        <f t="shared" si="14"/>
        <v>0</v>
      </c>
      <c r="F58" s="75">
        <f t="shared" si="14"/>
        <v>0</v>
      </c>
      <c r="G58" s="75">
        <f t="shared" si="14"/>
        <v>0</v>
      </c>
      <c r="H58" s="23">
        <f>SUM(B58:G58)</f>
        <v>0</v>
      </c>
      <c r="I58" s="23">
        <f>SUM(B58:G58)</f>
        <v>0</v>
      </c>
    </row>
    <row r="59" spans="1:9" ht="12.75" hidden="1" customHeight="1" outlineLevel="1" x14ac:dyDescent="0.2">
      <c r="A59" s="74" t="str">
        <f>"      "&amp;Labels!B69</f>
        <v xml:space="preserve">      Material</v>
      </c>
      <c r="B59" s="75">
        <f t="shared" si="14"/>
        <v>0</v>
      </c>
      <c r="C59" s="75">
        <f t="shared" si="14"/>
        <v>0</v>
      </c>
      <c r="D59" s="75">
        <f t="shared" si="14"/>
        <v>0</v>
      </c>
      <c r="E59" s="75">
        <f t="shared" si="14"/>
        <v>0</v>
      </c>
      <c r="F59" s="75">
        <f t="shared" si="14"/>
        <v>0</v>
      </c>
      <c r="G59" s="75">
        <f t="shared" si="14"/>
        <v>0</v>
      </c>
      <c r="H59" s="23">
        <f>SUM(B59:G59)</f>
        <v>0</v>
      </c>
      <c r="I59" s="23">
        <f>SUM(B59:G59)</f>
        <v>0</v>
      </c>
    </row>
    <row r="60" spans="1:9" ht="12.75" hidden="1" customHeight="1" outlineLevel="1" x14ac:dyDescent="0.2">
      <c r="A60" s="37" t="str">
        <f>"      "&amp;Labels!C67</f>
        <v xml:space="preserve">      Subtotal</v>
      </c>
      <c r="B60" s="71">
        <f t="shared" ref="B60:G60" si="15">SUM(B58:B59)</f>
        <v>0</v>
      </c>
      <c r="C60" s="71">
        <f t="shared" si="15"/>
        <v>0</v>
      </c>
      <c r="D60" s="71">
        <f t="shared" si="15"/>
        <v>0</v>
      </c>
      <c r="E60" s="71">
        <f t="shared" si="15"/>
        <v>0</v>
      </c>
      <c r="F60" s="71">
        <f t="shared" si="15"/>
        <v>0</v>
      </c>
      <c r="G60" s="71">
        <f t="shared" si="15"/>
        <v>0</v>
      </c>
      <c r="H60" s="72">
        <f>SUM(B60:G60)</f>
        <v>0</v>
      </c>
      <c r="I60" s="72">
        <f>SUM(B60:G60)</f>
        <v>0</v>
      </c>
    </row>
    <row r="61" spans="1:9" ht="12.75" hidden="1" customHeight="1" outlineLevel="1" x14ac:dyDescent="0.2">
      <c r="A61" s="9" t="str">
        <f>"   "&amp;Labels!C63</f>
        <v xml:space="preserve">   Total</v>
      </c>
      <c r="B61" s="73">
        <f t="shared" ref="B61:G61" si="16">SUM(B56,B60)</f>
        <v>0</v>
      </c>
      <c r="C61" s="73">
        <f t="shared" si="16"/>
        <v>0</v>
      </c>
      <c r="D61" s="73">
        <f t="shared" si="16"/>
        <v>0</v>
      </c>
      <c r="E61" s="73">
        <f t="shared" si="16"/>
        <v>0</v>
      </c>
      <c r="F61" s="73">
        <f t="shared" si="16"/>
        <v>0</v>
      </c>
      <c r="G61" s="73">
        <f t="shared" si="16"/>
        <v>0</v>
      </c>
      <c r="H61" s="28">
        <f>SUM(B61:G61)</f>
        <v>0</v>
      </c>
      <c r="I61" s="28">
        <f>SUM(B61:G61)</f>
        <v>0</v>
      </c>
    </row>
    <row r="62" spans="1:9" ht="12.75" hidden="1" customHeight="1" outlineLevel="1" collapsed="1" x14ac:dyDescent="0.2"/>
    <row r="63" spans="1:9" ht="12.75" customHeight="1" collapsed="1" x14ac:dyDescent="0.2">
      <c r="A63" s="3" t="str">
        <f>"Fixed Expense"</f>
        <v>Fixed Expense</v>
      </c>
    </row>
    <row r="64" spans="1:9" ht="12.75" hidden="1" customHeight="1" outlineLevel="1" x14ac:dyDescent="0.2">
      <c r="B64" s="11" t="str">
        <f>'(FnCalls 1)'!F6</f>
        <v>Jan 2010</v>
      </c>
      <c r="C64" s="12" t="str">
        <f>'(FnCalls 1)'!F7</f>
        <v>Feb 2010</v>
      </c>
      <c r="D64" s="12" t="str">
        <f>'(FnCalls 1)'!F8</f>
        <v>Mar 2010</v>
      </c>
      <c r="E64" s="12" t="str">
        <f>'(FnCalls 1)'!F9</f>
        <v>Apr 2010</v>
      </c>
      <c r="F64" s="12" t="str">
        <f>'(FnCalls 1)'!F10</f>
        <v>May 2010</v>
      </c>
      <c r="G64" s="12" t="str">
        <f>'(FnCalls 1)'!F11</f>
        <v>Jun 2010</v>
      </c>
      <c r="H64" s="13" t="str">
        <f>'(FnCalls 1)'!H6</f>
        <v>2010</v>
      </c>
      <c r="I64" s="13" t="s">
        <v>378</v>
      </c>
    </row>
    <row r="65" spans="1:9" ht="12.75" hidden="1" customHeight="1" outlineLevel="1" x14ac:dyDescent="0.2">
      <c r="A65" s="7" t="str">
        <f>Labels!B26</f>
        <v>Fixed Expense History</v>
      </c>
      <c r="B65" s="70"/>
      <c r="C65" s="70"/>
      <c r="D65" s="70"/>
      <c r="E65" s="70"/>
      <c r="F65" s="70"/>
      <c r="G65" s="70"/>
      <c r="H65" s="18"/>
      <c r="I65" s="18"/>
    </row>
    <row r="66" spans="1:9" ht="12.75" hidden="1" customHeight="1" outlineLevel="1" x14ac:dyDescent="0.2">
      <c r="A66" s="37" t="str">
        <f>"   "&amp;Labels!B64</f>
        <v xml:space="preserve">   Cost Center A</v>
      </c>
      <c r="B66" s="71"/>
      <c r="C66" s="71"/>
      <c r="D66" s="71"/>
      <c r="E66" s="71"/>
      <c r="F66" s="71"/>
      <c r="G66" s="71"/>
      <c r="H66" s="72"/>
      <c r="I66" s="72"/>
    </row>
    <row r="67" spans="1:9" ht="12.75" hidden="1" customHeight="1" outlineLevel="1" x14ac:dyDescent="0.2">
      <c r="A67" s="74" t="str">
        <f>"      "&amp;Labels!B65</f>
        <v xml:space="preserve">      Labor</v>
      </c>
      <c r="B67" s="75">
        <f>Inputs!D23</f>
        <v>0</v>
      </c>
      <c r="C67" s="75">
        <f>Inputs!E23</f>
        <v>0</v>
      </c>
      <c r="D67" s="75">
        <f>Inputs!F23</f>
        <v>0</v>
      </c>
      <c r="E67" s="75">
        <f>Inputs!G23</f>
        <v>0</v>
      </c>
      <c r="F67" s="75">
        <f>Inputs!H23</f>
        <v>0</v>
      </c>
      <c r="G67" s="75">
        <f>Inputs!I23</f>
        <v>0</v>
      </c>
      <c r="H67" s="23">
        <f>SUM(B67:G67)</f>
        <v>0</v>
      </c>
      <c r="I67" s="23">
        <f>SUM(B67:G67)</f>
        <v>0</v>
      </c>
    </row>
    <row r="68" spans="1:9" ht="12.75" hidden="1" customHeight="1" outlineLevel="1" x14ac:dyDescent="0.2">
      <c r="A68" s="74" t="str">
        <f>"      "&amp;Labels!B66</f>
        <v xml:space="preserve">      Overhead</v>
      </c>
      <c r="B68" s="75">
        <f>Inputs!D24</f>
        <v>0</v>
      </c>
      <c r="C68" s="75">
        <f>Inputs!E24</f>
        <v>0</v>
      </c>
      <c r="D68" s="75">
        <f>Inputs!F24</f>
        <v>0</v>
      </c>
      <c r="E68" s="75">
        <f>Inputs!G24</f>
        <v>0</v>
      </c>
      <c r="F68" s="75">
        <f>Inputs!H24</f>
        <v>0</v>
      </c>
      <c r="G68" s="75">
        <f>Inputs!I24</f>
        <v>0</v>
      </c>
      <c r="H68" s="23">
        <f>SUM(B68:G68)</f>
        <v>0</v>
      </c>
      <c r="I68" s="23">
        <f>SUM(B68:G68)</f>
        <v>0</v>
      </c>
    </row>
    <row r="69" spans="1:9" ht="12.75" hidden="1" customHeight="1" outlineLevel="1" x14ac:dyDescent="0.2">
      <c r="A69" s="37" t="str">
        <f>"      "&amp;Labels!C64</f>
        <v xml:space="preserve">      Subtotal</v>
      </c>
      <c r="B69" s="71">
        <f t="shared" ref="B69:G69" si="17">SUM(B67:B68)</f>
        <v>0</v>
      </c>
      <c r="C69" s="71">
        <f t="shared" si="17"/>
        <v>0</v>
      </c>
      <c r="D69" s="71">
        <f t="shared" si="17"/>
        <v>0</v>
      </c>
      <c r="E69" s="71">
        <f t="shared" si="17"/>
        <v>0</v>
      </c>
      <c r="F69" s="71">
        <f t="shared" si="17"/>
        <v>0</v>
      </c>
      <c r="G69" s="71">
        <f t="shared" si="17"/>
        <v>0</v>
      </c>
      <c r="H69" s="72">
        <f>SUM(B69:G69)</f>
        <v>0</v>
      </c>
      <c r="I69" s="72">
        <f>SUM(B69:G69)</f>
        <v>0</v>
      </c>
    </row>
    <row r="70" spans="1:9" ht="12.75" hidden="1" customHeight="1" outlineLevel="1" x14ac:dyDescent="0.2">
      <c r="A70" s="37" t="str">
        <f>"   "&amp;Labels!B67</f>
        <v xml:space="preserve">   Cost Center B</v>
      </c>
      <c r="B70" s="71"/>
      <c r="C70" s="71"/>
      <c r="D70" s="71"/>
      <c r="E70" s="71"/>
      <c r="F70" s="71"/>
      <c r="G70" s="71"/>
      <c r="H70" s="72"/>
      <c r="I70" s="72"/>
    </row>
    <row r="71" spans="1:9" ht="12.75" hidden="1" customHeight="1" outlineLevel="1" x14ac:dyDescent="0.2">
      <c r="A71" s="74" t="str">
        <f>"      "&amp;Labels!B68</f>
        <v xml:space="preserve">      Labor</v>
      </c>
      <c r="B71" s="75">
        <f>Inputs!D25</f>
        <v>0</v>
      </c>
      <c r="C71" s="75">
        <f>Inputs!E25</f>
        <v>0</v>
      </c>
      <c r="D71" s="75">
        <f>Inputs!F25</f>
        <v>0</v>
      </c>
      <c r="E71" s="75">
        <f>Inputs!G25</f>
        <v>0</v>
      </c>
      <c r="F71" s="75">
        <f>Inputs!H25</f>
        <v>0</v>
      </c>
      <c r="G71" s="75">
        <f>Inputs!I25</f>
        <v>0</v>
      </c>
      <c r="H71" s="23">
        <f>SUM(B71:G71)</f>
        <v>0</v>
      </c>
      <c r="I71" s="23">
        <f>SUM(B71:G71)</f>
        <v>0</v>
      </c>
    </row>
    <row r="72" spans="1:9" ht="12.75" hidden="1" customHeight="1" outlineLevel="1" x14ac:dyDescent="0.2">
      <c r="A72" s="74" t="str">
        <f>"      "&amp;Labels!B69</f>
        <v xml:space="preserve">      Material</v>
      </c>
      <c r="B72" s="75">
        <f>Inputs!D26</f>
        <v>0</v>
      </c>
      <c r="C72" s="75">
        <f>Inputs!E26</f>
        <v>0</v>
      </c>
      <c r="D72" s="75">
        <f>Inputs!F26</f>
        <v>0</v>
      </c>
      <c r="E72" s="75">
        <f>Inputs!G26</f>
        <v>0</v>
      </c>
      <c r="F72" s="75">
        <f>Inputs!H26</f>
        <v>0</v>
      </c>
      <c r="G72" s="75">
        <f>Inputs!I26</f>
        <v>0</v>
      </c>
      <c r="H72" s="23">
        <f>SUM(B72:G72)</f>
        <v>0</v>
      </c>
      <c r="I72" s="23">
        <f>SUM(B72:G72)</f>
        <v>0</v>
      </c>
    </row>
    <row r="73" spans="1:9" ht="12.75" hidden="1" customHeight="1" outlineLevel="1" x14ac:dyDescent="0.2">
      <c r="A73" s="37" t="str">
        <f>"      "&amp;Labels!C67</f>
        <v xml:space="preserve">      Subtotal</v>
      </c>
      <c r="B73" s="71">
        <f t="shared" ref="B73:G73" si="18">SUM(B71:B72)</f>
        <v>0</v>
      </c>
      <c r="C73" s="71">
        <f t="shared" si="18"/>
        <v>0</v>
      </c>
      <c r="D73" s="71">
        <f t="shared" si="18"/>
        <v>0</v>
      </c>
      <c r="E73" s="71">
        <f t="shared" si="18"/>
        <v>0</v>
      </c>
      <c r="F73" s="71">
        <f t="shared" si="18"/>
        <v>0</v>
      </c>
      <c r="G73" s="71">
        <f t="shared" si="18"/>
        <v>0</v>
      </c>
      <c r="H73" s="72">
        <f>SUM(B73:G73)</f>
        <v>0</v>
      </c>
      <c r="I73" s="72">
        <f>SUM(B73:G73)</f>
        <v>0</v>
      </c>
    </row>
    <row r="74" spans="1:9" ht="12.75" hidden="1" customHeight="1" outlineLevel="1" x14ac:dyDescent="0.2">
      <c r="A74" s="9" t="str">
        <f>"   "&amp;Labels!C63</f>
        <v xml:space="preserve">   Total</v>
      </c>
      <c r="B74" s="73">
        <f t="shared" ref="B74:G74" si="19">SUM(B69,B73)</f>
        <v>0</v>
      </c>
      <c r="C74" s="73">
        <f t="shared" si="19"/>
        <v>0</v>
      </c>
      <c r="D74" s="73">
        <f t="shared" si="19"/>
        <v>0</v>
      </c>
      <c r="E74" s="73">
        <f t="shared" si="19"/>
        <v>0</v>
      </c>
      <c r="F74" s="73">
        <f t="shared" si="19"/>
        <v>0</v>
      </c>
      <c r="G74" s="73">
        <f t="shared" si="19"/>
        <v>0</v>
      </c>
      <c r="H74" s="28">
        <f>SUM(B74:G74)</f>
        <v>0</v>
      </c>
      <c r="I74" s="28">
        <f>SUM(B74:G74)</f>
        <v>0</v>
      </c>
    </row>
    <row r="75" spans="1:9" ht="12.75" hidden="1" customHeight="1" outlineLevel="1" collapsed="1" x14ac:dyDescent="0.2"/>
    <row r="76" spans="1:9" ht="12.75" customHeight="1" collapsed="1" x14ac:dyDescent="0.2"/>
    <row r="77" spans="1:9" ht="12.75" customHeight="1" collapsed="1" x14ac:dyDescent="0.2">
      <c r="A77" s="2" t="str">
        <f>"Activity Counts"</f>
        <v>Activity Counts</v>
      </c>
    </row>
    <row r="78" spans="1:9" ht="12.75" hidden="1" customHeight="1" outlineLevel="1" x14ac:dyDescent="0.2">
      <c r="A78" s="1" t="str">
        <f>" "</f>
        <v xml:space="preserve"> </v>
      </c>
    </row>
    <row r="79" spans="1:9" ht="12.75" hidden="1" customHeight="1" outlineLevel="1" x14ac:dyDescent="0.2">
      <c r="B79" s="11" t="str">
        <f>'(FnCalls 1)'!F6</f>
        <v>Jan 2010</v>
      </c>
      <c r="C79" s="12" t="str">
        <f>'(FnCalls 1)'!F7</f>
        <v>Feb 2010</v>
      </c>
      <c r="D79" s="12" t="str">
        <f>'(FnCalls 1)'!F8</f>
        <v>Mar 2010</v>
      </c>
      <c r="E79" s="12" t="str">
        <f>'(FnCalls 1)'!F9</f>
        <v>Apr 2010</v>
      </c>
      <c r="F79" s="12" t="str">
        <f>'(FnCalls 1)'!F10</f>
        <v>May 2010</v>
      </c>
      <c r="G79" s="12" t="str">
        <f>'(FnCalls 1)'!F11</f>
        <v>Jun 2010</v>
      </c>
      <c r="H79" s="13" t="str">
        <f>'(FnCalls 1)'!H6</f>
        <v>2010</v>
      </c>
      <c r="I79" s="13" t="s">
        <v>378</v>
      </c>
    </row>
    <row r="80" spans="1:9" ht="12.75" hidden="1" customHeight="1" outlineLevel="1" x14ac:dyDescent="0.2">
      <c r="A80" s="7" t="str">
        <f>Labels!B16</f>
        <v>Activity History</v>
      </c>
      <c r="B80" s="35"/>
      <c r="C80" s="35"/>
      <c r="D80" s="35"/>
      <c r="E80" s="35"/>
      <c r="F80" s="35"/>
      <c r="G80" s="35"/>
      <c r="H80" s="36"/>
      <c r="I80" s="36"/>
    </row>
    <row r="81" spans="1:9" ht="12.75" hidden="1" customHeight="1" outlineLevel="1" x14ac:dyDescent="0.2">
      <c r="A81" s="37" t="str">
        <f>"   "&amp;Labels!B56</f>
        <v xml:space="preserve">   Sales Units A</v>
      </c>
      <c r="B81" s="76">
        <f>Inputs!B42</f>
        <v>0</v>
      </c>
      <c r="C81" s="76">
        <f>Inputs!C42</f>
        <v>0</v>
      </c>
      <c r="D81" s="76">
        <f>Inputs!D42</f>
        <v>0</v>
      </c>
      <c r="E81" s="76">
        <f>Inputs!E42</f>
        <v>0</v>
      </c>
      <c r="F81" s="76">
        <f>Inputs!F42</f>
        <v>0</v>
      </c>
      <c r="G81" s="76">
        <f>Inputs!G42</f>
        <v>0</v>
      </c>
      <c r="H81" s="39">
        <f>SUM(B81:G81)</f>
        <v>0</v>
      </c>
      <c r="I81" s="39">
        <f>SUM(B81:G81)</f>
        <v>0</v>
      </c>
    </row>
    <row r="82" spans="1:9" ht="12.75" hidden="1" customHeight="1" outlineLevel="1" x14ac:dyDescent="0.2">
      <c r="A82" s="40" t="str">
        <f>"   "&amp;Labels!B57</f>
        <v xml:space="preserve">   Sales Units B</v>
      </c>
      <c r="B82" s="77">
        <f>Inputs!B43</f>
        <v>0</v>
      </c>
      <c r="C82" s="77">
        <f>Inputs!C43</f>
        <v>0</v>
      </c>
      <c r="D82" s="77">
        <f>Inputs!D43</f>
        <v>0</v>
      </c>
      <c r="E82" s="77">
        <f>Inputs!E43</f>
        <v>0</v>
      </c>
      <c r="F82" s="77">
        <f>Inputs!F43</f>
        <v>0</v>
      </c>
      <c r="G82" s="77">
        <f>Inputs!G43</f>
        <v>0</v>
      </c>
      <c r="H82" s="42">
        <f>SUM(B82:G82)</f>
        <v>0</v>
      </c>
      <c r="I82" s="42">
        <f>SUM(B82:G82)</f>
        <v>0</v>
      </c>
    </row>
    <row r="83" spans="1:9" ht="12.75" hidden="1" customHeight="1" outlineLevel="1" x14ac:dyDescent="0.2"/>
    <row r="84" spans="1:9" ht="12.75" hidden="1" customHeight="1" outlineLevel="1" collapsed="1" x14ac:dyDescent="0.2"/>
    <row r="85" spans="1:9" ht="12.75" customHeight="1" collapsed="1" x14ac:dyDescent="0.2"/>
  </sheetData>
  <mergeCells count="6">
    <mergeCell ref="A34:B34"/>
    <mergeCell ref="A1:D1"/>
    <mergeCell ref="A2:D2"/>
    <mergeCell ref="A3:D3"/>
    <mergeCell ref="A4:D4"/>
    <mergeCell ref="A7:B7"/>
  </mergeCells>
  <pageMargins left="0.25" right="0.25" top="0.5" bottom="0.5" header="0.5" footer="0.5"/>
  <pageSetup paperSize="9" fitToHeight="32767"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96"/>
  <sheetViews>
    <sheetView zoomScaleNormal="100" workbookViewId="0">
      <selection sqref="A1:D1"/>
    </sheetView>
  </sheetViews>
  <sheetFormatPr defaultRowHeight="12.75" customHeight="1" outlineLevelRow="1" x14ac:dyDescent="0.2"/>
  <cols>
    <col min="1" max="1" width="28.7109375" customWidth="1"/>
    <col min="2" max="3" width="12" customWidth="1"/>
    <col min="4" max="4" width="8.7109375" customWidth="1"/>
    <col min="5" max="5" width="8.5703125" customWidth="1"/>
    <col min="6" max="6" width="8.85546875" customWidth="1"/>
    <col min="7" max="7" width="8.7109375" customWidth="1"/>
    <col min="8" max="8" width="5.42578125" customWidth="1"/>
    <col min="9" max="9" width="5.85546875" customWidth="1"/>
  </cols>
  <sheetData>
    <row r="1" spans="1:4" ht="12.75" customHeight="1" x14ac:dyDescent="0.2">
      <c r="A1" s="190" t="str">
        <f>"Activity-Based Budget"</f>
        <v>Activity-Based Budget</v>
      </c>
      <c r="B1" s="190"/>
      <c r="C1" s="190"/>
      <c r="D1" s="190"/>
    </row>
    <row r="2" spans="1:4" ht="12.75" customHeight="1" x14ac:dyDescent="0.2">
      <c r="A2" s="190" t="str">
        <f>"Organization: "&amp;Inputs!B7</f>
        <v>Organization: ABC, Inc.</v>
      </c>
      <c r="B2" s="190"/>
      <c r="C2" s="190"/>
      <c r="D2" s="190"/>
    </row>
    <row r="3" spans="1:4" ht="12.75" customHeight="1" x14ac:dyDescent="0.2">
      <c r="A3" s="190" t="str">
        <f>"Activity Costs"&amp;" "&amp;""</f>
        <v xml:space="preserve">Activity Costs </v>
      </c>
      <c r="B3" s="190"/>
      <c r="C3" s="190"/>
      <c r="D3" s="190"/>
    </row>
    <row r="4" spans="1:4" ht="12.75" customHeight="1" x14ac:dyDescent="0.2">
      <c r="A4" s="190" t="str">
        <f>""</f>
        <v/>
      </c>
      <c r="B4" s="190"/>
      <c r="C4" s="190"/>
      <c r="D4" s="190"/>
    </row>
    <row r="5" spans="1:4" ht="12.75" customHeight="1" x14ac:dyDescent="0.2">
      <c r="A5" s="192" t="str">
        <f>"Expense Budget by Activity"</f>
        <v>Expense Budget by Activity</v>
      </c>
      <c r="B5" s="192"/>
      <c r="C5" s="192"/>
    </row>
    <row r="6" spans="1:4" ht="12.75" customHeight="1" x14ac:dyDescent="0.2">
      <c r="A6" s="1" t="str">
        <f>" "</f>
        <v xml:space="preserve"> </v>
      </c>
    </row>
    <row r="7" spans="1:4" ht="12.75" customHeight="1" collapsed="1" x14ac:dyDescent="0.2">
      <c r="A7" s="193" t="str">
        <f>"Expense Budget by Activity and Cost Center"</f>
        <v>Expense Budget by Activity and Cost Center</v>
      </c>
      <c r="B7" s="193"/>
      <c r="C7" s="193"/>
      <c r="D7" s="193"/>
    </row>
    <row r="8" spans="1:4" ht="12.75" hidden="1" customHeight="1" outlineLevel="1" x14ac:dyDescent="0.2">
      <c r="A8" s="193" t="str">
        <f>" "</f>
        <v xml:space="preserve"> </v>
      </c>
      <c r="B8" s="193"/>
      <c r="C8" s="193"/>
      <c r="D8" s="193"/>
    </row>
    <row r="9" spans="1:4" ht="12.75" hidden="1" customHeight="1" outlineLevel="1" x14ac:dyDescent="0.2">
      <c r="B9" s="11" t="str">
        <f>Labels!B56</f>
        <v>Sales Units A</v>
      </c>
      <c r="C9" s="12" t="str">
        <f>Labels!B57</f>
        <v>Sales Units B</v>
      </c>
      <c r="D9" s="13" t="str">
        <f>Labels!C55</f>
        <v>Total</v>
      </c>
    </row>
    <row r="10" spans="1:4" ht="12.75" hidden="1" customHeight="1" outlineLevel="1" x14ac:dyDescent="0.2">
      <c r="A10" s="7" t="str">
        <f>Labels!B34</f>
        <v>Var Expense Budget by Activity</v>
      </c>
      <c r="B10" s="70"/>
      <c r="C10" s="70"/>
      <c r="D10" s="18"/>
    </row>
    <row r="11" spans="1:4" ht="12.75" hidden="1" customHeight="1" outlineLevel="1" x14ac:dyDescent="0.2">
      <c r="A11" s="37" t="str">
        <f>"   "&amp;Labels!B64</f>
        <v xml:space="preserve">   Cost Center A</v>
      </c>
      <c r="B11" s="71">
        <f>SUM('(Tables)'!B69:B70)</f>
        <v>0</v>
      </c>
      <c r="C11" s="71">
        <f>SUM('(Tables)'!C69:C70)</f>
        <v>0</v>
      </c>
      <c r="D11" s="72">
        <f>SUM('(Tables)'!D69:D70)</f>
        <v>0</v>
      </c>
    </row>
    <row r="12" spans="1:4" ht="12.75" hidden="1" customHeight="1" outlineLevel="1" x14ac:dyDescent="0.2">
      <c r="A12" s="37" t="str">
        <f>"   "&amp;Labels!B67</f>
        <v xml:space="preserve">   Cost Center B</v>
      </c>
      <c r="B12" s="71">
        <f>SUM('(Tables)'!B73:B74)</f>
        <v>0</v>
      </c>
      <c r="C12" s="71">
        <f>SUM('(Tables)'!C73:C74)</f>
        <v>0</v>
      </c>
      <c r="D12" s="72">
        <f>SUM('(Tables)'!D73:D74)</f>
        <v>0</v>
      </c>
    </row>
    <row r="13" spans="1:4" ht="12.75" hidden="1" customHeight="1" outlineLevel="1" x14ac:dyDescent="0.2">
      <c r="A13" s="9" t="str">
        <f>"   "&amp;Labels!C63</f>
        <v xml:space="preserve">   Total</v>
      </c>
      <c r="B13" s="73">
        <f>SUM(B11:B12)</f>
        <v>0</v>
      </c>
      <c r="C13" s="73">
        <f>SUM(C11:C12)</f>
        <v>0</v>
      </c>
      <c r="D13" s="28">
        <f>SUM(D11:D12)</f>
        <v>0</v>
      </c>
    </row>
    <row r="14" spans="1:4" ht="12.75" hidden="1" customHeight="1" outlineLevel="1" collapsed="1" x14ac:dyDescent="0.2"/>
    <row r="15" spans="1:4" ht="12.75" customHeight="1" collapsed="1" x14ac:dyDescent="0.2">
      <c r="A15" s="193" t="str">
        <f>"Expense Budget by Activity and Time"</f>
        <v>Expense Budget by Activity and Time</v>
      </c>
      <c r="B15" s="193"/>
      <c r="C15" s="193"/>
      <c r="D15" s="193"/>
    </row>
    <row r="16" spans="1:4" ht="12.75" hidden="1" customHeight="1" outlineLevel="1" x14ac:dyDescent="0.2">
      <c r="A16" s="193" t="str">
        <f>" "</f>
        <v xml:space="preserve"> </v>
      </c>
      <c r="B16" s="193"/>
      <c r="C16" s="193"/>
      <c r="D16" s="193"/>
    </row>
    <row r="17" spans="1:9" ht="12.75" hidden="1" customHeight="1" outlineLevel="1" x14ac:dyDescent="0.2">
      <c r="B17" s="11" t="str">
        <f>'(FnCalls 1)'!F12</f>
        <v>Jul 2010</v>
      </c>
      <c r="C17" s="12" t="str">
        <f>'(FnCalls 1)'!F13</f>
        <v>Aug 2010</v>
      </c>
      <c r="D17" s="12" t="str">
        <f>'(FnCalls 1)'!F14</f>
        <v>Sep 2010</v>
      </c>
      <c r="E17" s="12" t="str">
        <f>'(FnCalls 1)'!F15</f>
        <v>Oct 2010</v>
      </c>
      <c r="F17" s="12" t="str">
        <f>'(FnCalls 1)'!F16</f>
        <v>Nov 2010</v>
      </c>
      <c r="G17" s="12" t="str">
        <f>'(FnCalls 1)'!F17</f>
        <v>Dec 2010</v>
      </c>
      <c r="H17" s="13" t="str">
        <f>'(FnCalls 1)'!H6</f>
        <v>2010</v>
      </c>
      <c r="I17" s="13" t="s">
        <v>378</v>
      </c>
    </row>
    <row r="18" spans="1:9" ht="12.75" hidden="1" customHeight="1" outlineLevel="1" x14ac:dyDescent="0.2">
      <c r="A18" s="7" t="str">
        <f>Labels!B35</f>
        <v>Var Expense Budget by Activity</v>
      </c>
      <c r="B18" s="70"/>
      <c r="C18" s="70"/>
      <c r="D18" s="70"/>
      <c r="E18" s="70"/>
      <c r="F18" s="70"/>
      <c r="G18" s="70"/>
      <c r="H18" s="18"/>
      <c r="I18" s="18"/>
    </row>
    <row r="19" spans="1:9" ht="12.75" hidden="1" customHeight="1" outlineLevel="1" x14ac:dyDescent="0.2">
      <c r="A19" s="37" t="str">
        <f>"   "&amp;Labels!B56</f>
        <v xml:space="preserve">   Sales Units A</v>
      </c>
      <c r="B19" s="71">
        <f t="shared" ref="B19:G19" si="0">SUM(B31,B35)</f>
        <v>0</v>
      </c>
      <c r="C19" s="71">
        <f t="shared" si="0"/>
        <v>0</v>
      </c>
      <c r="D19" s="71">
        <f t="shared" si="0"/>
        <v>0</v>
      </c>
      <c r="E19" s="71">
        <f t="shared" si="0"/>
        <v>0</v>
      </c>
      <c r="F19" s="71">
        <f t="shared" si="0"/>
        <v>0</v>
      </c>
      <c r="G19" s="71">
        <f t="shared" si="0"/>
        <v>0</v>
      </c>
      <c r="H19" s="72">
        <f>SUM(B19:G19)</f>
        <v>0</v>
      </c>
      <c r="I19" s="72">
        <f>SUM(B19:G19)</f>
        <v>0</v>
      </c>
    </row>
    <row r="20" spans="1:9" ht="12.75" hidden="1" customHeight="1" outlineLevel="1" x14ac:dyDescent="0.2">
      <c r="A20" s="37" t="str">
        <f>"   "&amp;Labels!B57</f>
        <v xml:space="preserve">   Sales Units B</v>
      </c>
      <c r="B20" s="71">
        <f t="shared" ref="B20:G20" si="1">SUM(B41,B45)</f>
        <v>0</v>
      </c>
      <c r="C20" s="71">
        <f t="shared" si="1"/>
        <v>0</v>
      </c>
      <c r="D20" s="71">
        <f t="shared" si="1"/>
        <v>0</v>
      </c>
      <c r="E20" s="71">
        <f t="shared" si="1"/>
        <v>0</v>
      </c>
      <c r="F20" s="71">
        <f t="shared" si="1"/>
        <v>0</v>
      </c>
      <c r="G20" s="71">
        <f t="shared" si="1"/>
        <v>0</v>
      </c>
      <c r="H20" s="72">
        <f>SUM(B20:G20)</f>
        <v>0</v>
      </c>
      <c r="I20" s="72">
        <f>SUM(B20:G20)</f>
        <v>0</v>
      </c>
    </row>
    <row r="21" spans="1:9" ht="12.75" hidden="1" customHeight="1" outlineLevel="1" x14ac:dyDescent="0.2">
      <c r="A21" s="9" t="str">
        <f>"   "&amp;Labels!C55</f>
        <v xml:space="preserve">   Total</v>
      </c>
      <c r="B21" s="73">
        <f t="shared" ref="B21:G21" si="2">SUM(B19:B20)</f>
        <v>0</v>
      </c>
      <c r="C21" s="73">
        <f t="shared" si="2"/>
        <v>0</v>
      </c>
      <c r="D21" s="73">
        <f t="shared" si="2"/>
        <v>0</v>
      </c>
      <c r="E21" s="73">
        <f t="shared" si="2"/>
        <v>0</v>
      </c>
      <c r="F21" s="73">
        <f t="shared" si="2"/>
        <v>0</v>
      </c>
      <c r="G21" s="73">
        <f t="shared" si="2"/>
        <v>0</v>
      </c>
      <c r="H21" s="28">
        <f>SUM(B21:G21)</f>
        <v>0</v>
      </c>
      <c r="I21" s="28">
        <f>SUM(B21:G21)</f>
        <v>0</v>
      </c>
    </row>
    <row r="22" spans="1:9" ht="12.75" hidden="1" customHeight="1" outlineLevel="1" collapsed="1" x14ac:dyDescent="0.2"/>
    <row r="23" spans="1:9" ht="12.75" customHeight="1" collapsed="1" x14ac:dyDescent="0.2">
      <c r="A23" s="193" t="str">
        <f>"Expense Budget by Activity, Detail"</f>
        <v>Expense Budget by Activity, Detail</v>
      </c>
      <c r="B23" s="193"/>
      <c r="C23" s="193"/>
    </row>
    <row r="24" spans="1:9" ht="12.75" hidden="1" customHeight="1" outlineLevel="1" x14ac:dyDescent="0.2">
      <c r="A24" s="193" t="str">
        <f>" "</f>
        <v xml:space="preserve"> </v>
      </c>
      <c r="B24" s="193"/>
      <c r="C24" s="193"/>
    </row>
    <row r="25" spans="1:9" ht="12.75" hidden="1" customHeight="1" outlineLevel="1" x14ac:dyDescent="0.2">
      <c r="B25" s="11" t="str">
        <f>'(FnCalls 1)'!F12</f>
        <v>Jul 2010</v>
      </c>
      <c r="C25" s="12" t="str">
        <f>'(FnCalls 1)'!F13</f>
        <v>Aug 2010</v>
      </c>
      <c r="D25" s="12" t="str">
        <f>'(FnCalls 1)'!F14</f>
        <v>Sep 2010</v>
      </c>
      <c r="E25" s="12" t="str">
        <f>'(FnCalls 1)'!F15</f>
        <v>Oct 2010</v>
      </c>
      <c r="F25" s="12" t="str">
        <f>'(FnCalls 1)'!F16</f>
        <v>Nov 2010</v>
      </c>
      <c r="G25" s="12" t="str">
        <f>'(FnCalls 1)'!F17</f>
        <v>Dec 2010</v>
      </c>
      <c r="H25" s="13" t="str">
        <f>'(FnCalls 1)'!H6</f>
        <v>2010</v>
      </c>
      <c r="I25" s="13" t="s">
        <v>378</v>
      </c>
    </row>
    <row r="26" spans="1:9" ht="12.75" hidden="1" customHeight="1" outlineLevel="1" x14ac:dyDescent="0.2">
      <c r="A26" s="7" t="str">
        <f>Labels!B35</f>
        <v>Var Expense Budget by Activity</v>
      </c>
      <c r="B26" s="70"/>
      <c r="C26" s="70"/>
      <c r="D26" s="70"/>
      <c r="E26" s="70"/>
      <c r="F26" s="70"/>
      <c r="G26" s="70"/>
      <c r="H26" s="18"/>
      <c r="I26" s="18"/>
    </row>
    <row r="27" spans="1:9" ht="12.75" hidden="1" customHeight="1" outlineLevel="1" x14ac:dyDescent="0.2">
      <c r="A27" s="37" t="str">
        <f>"   "&amp;Labels!B56</f>
        <v xml:space="preserve">   Sales Units A</v>
      </c>
      <c r="B27" s="71"/>
      <c r="C27" s="71"/>
      <c r="D27" s="71"/>
      <c r="E27" s="71"/>
      <c r="F27" s="71"/>
      <c r="G27" s="71"/>
      <c r="H27" s="72"/>
      <c r="I27" s="72"/>
    </row>
    <row r="28" spans="1:9" ht="12.75" hidden="1" customHeight="1" outlineLevel="1" x14ac:dyDescent="0.2">
      <c r="A28" s="74" t="str">
        <f>"      "&amp;Labels!B64</f>
        <v xml:space="preserve">      Cost Center A</v>
      </c>
      <c r="B28" s="78"/>
      <c r="C28" s="78"/>
      <c r="D28" s="78"/>
      <c r="E28" s="78"/>
      <c r="F28" s="78"/>
      <c r="G28" s="78"/>
      <c r="H28" s="79"/>
      <c r="I28" s="79"/>
    </row>
    <row r="29" spans="1:9" ht="12.75" hidden="1" customHeight="1" outlineLevel="1" x14ac:dyDescent="0.2">
      <c r="A29" s="74" t="str">
        <f>"         "&amp;Labels!B65</f>
        <v xml:space="preserve">         Labor</v>
      </c>
      <c r="B29" s="75">
        <f>IF(ISERROR(MATCH(Labels!B56,B78:C78,0)),0,INDEX('(Ranges)'!A1:B1,,MATCH(Labels!B56,B78:C78,0)))</f>
        <v>0</v>
      </c>
      <c r="C29" s="75">
        <f>IF(ISERROR(MATCH(Labels!B56,B78:C78,0)),0,INDEX('(Ranges)'!A2:B2,,MATCH(Labels!B56,B78:C78,0)))</f>
        <v>0</v>
      </c>
      <c r="D29" s="75">
        <f>IF(ISERROR(MATCH(Labels!B56,B78:C78,0)),0,INDEX('(Ranges)'!A3:B3,,MATCH(Labels!B56,B78:C78,0)))</f>
        <v>0</v>
      </c>
      <c r="E29" s="75">
        <f>IF(ISERROR(MATCH(Labels!B56,B78:C78,0)),0,INDEX('(Ranges)'!A4:B4,,MATCH(Labels!B56,B78:C78,0)))</f>
        <v>0</v>
      </c>
      <c r="F29" s="75">
        <f>IF(ISERROR(MATCH(Labels!B56,B78:C78,0)),0,INDEX('(Ranges)'!A5:B5,,MATCH(Labels!B56,B78:C78,0)))</f>
        <v>0</v>
      </c>
      <c r="G29" s="75">
        <f>IF(ISERROR(MATCH(Labels!B56,B78:C78,0)),0,INDEX('(Ranges)'!A6:B6,,MATCH(Labels!B56,B78:C78,0)))</f>
        <v>0</v>
      </c>
      <c r="H29" s="23">
        <f>SUM(B29:G29)</f>
        <v>0</v>
      </c>
      <c r="I29" s="23">
        <f>SUM(B29:G29)</f>
        <v>0</v>
      </c>
    </row>
    <row r="30" spans="1:9" ht="12.75" hidden="1" customHeight="1" outlineLevel="1" x14ac:dyDescent="0.2">
      <c r="A30" s="74" t="str">
        <f>"         "&amp;Labels!B66</f>
        <v xml:space="preserve">         Overhead</v>
      </c>
      <c r="B30" s="75">
        <f>IF(ISERROR(MATCH(Labels!B56,B82:C82,0)),0,INDEX('(Ranges)'!A7:B7,,MATCH(Labels!B56,B82:C82,0)))</f>
        <v>0</v>
      </c>
      <c r="C30" s="75">
        <f>IF(ISERROR(MATCH(Labels!B56,B82:C82,0)),0,INDEX('(Ranges)'!A8:B8,,MATCH(Labels!B56,B82:C82,0)))</f>
        <v>0</v>
      </c>
      <c r="D30" s="75">
        <f>IF(ISERROR(MATCH(Labels!B56,B82:C82,0)),0,INDEX('(Ranges)'!A9:B9,,MATCH(Labels!B56,B82:C82,0)))</f>
        <v>0</v>
      </c>
      <c r="E30" s="75">
        <f>IF(ISERROR(MATCH(Labels!B56,B82:C82,0)),0,INDEX('(Ranges)'!A10:B10,,MATCH(Labels!B56,B82:C82,0)))</f>
        <v>0</v>
      </c>
      <c r="F30" s="75">
        <f>IF(ISERROR(MATCH(Labels!B56,B82:C82,0)),0,INDEX('(Ranges)'!A11:B11,,MATCH(Labels!B56,B82:C82,0)))</f>
        <v>0</v>
      </c>
      <c r="G30" s="75">
        <f>IF(ISERROR(MATCH(Labels!B56,B82:C82,0)),0,INDEX('(Ranges)'!A12:B12,,MATCH(Labels!B56,B82:C82,0)))</f>
        <v>0</v>
      </c>
      <c r="H30" s="23">
        <f>SUM(B30:G30)</f>
        <v>0</v>
      </c>
      <c r="I30" s="23">
        <f>SUM(B30:G30)</f>
        <v>0</v>
      </c>
    </row>
    <row r="31" spans="1:9" ht="12.75" hidden="1" customHeight="1" outlineLevel="1" x14ac:dyDescent="0.2">
      <c r="A31" s="74" t="str">
        <f>"         "&amp;Labels!C64</f>
        <v xml:space="preserve">         Subtotal</v>
      </c>
      <c r="B31" s="78">
        <f t="shared" ref="B31:G31" si="3">SUM(B29:B30)</f>
        <v>0</v>
      </c>
      <c r="C31" s="78">
        <f t="shared" si="3"/>
        <v>0</v>
      </c>
      <c r="D31" s="78">
        <f t="shared" si="3"/>
        <v>0</v>
      </c>
      <c r="E31" s="78">
        <f t="shared" si="3"/>
        <v>0</v>
      </c>
      <c r="F31" s="78">
        <f t="shared" si="3"/>
        <v>0</v>
      </c>
      <c r="G31" s="78">
        <f t="shared" si="3"/>
        <v>0</v>
      </c>
      <c r="H31" s="79">
        <f>SUM(B31:G31)</f>
        <v>0</v>
      </c>
      <c r="I31" s="79">
        <f>SUM(B31:G31)</f>
        <v>0</v>
      </c>
    </row>
    <row r="32" spans="1:9" ht="12.75" hidden="1" customHeight="1" outlineLevel="1" x14ac:dyDescent="0.2">
      <c r="A32" s="74" t="str">
        <f>"      "&amp;Labels!B67</f>
        <v xml:space="preserve">      Cost Center B</v>
      </c>
      <c r="B32" s="78"/>
      <c r="C32" s="78"/>
      <c r="D32" s="78"/>
      <c r="E32" s="78"/>
      <c r="F32" s="78"/>
      <c r="G32" s="78"/>
      <c r="H32" s="79"/>
      <c r="I32" s="79"/>
    </row>
    <row r="33" spans="1:9" ht="12.75" hidden="1" customHeight="1" outlineLevel="1" x14ac:dyDescent="0.2">
      <c r="A33" s="74" t="str">
        <f>"         "&amp;Labels!B68</f>
        <v xml:space="preserve">         Labor</v>
      </c>
      <c r="B33" s="75">
        <f>IF(ISERROR(MATCH(Labels!B56,B87:C87,0)),0,INDEX('(Ranges)'!A13:B13,,MATCH(Labels!B56,B87:C87,0)))</f>
        <v>0</v>
      </c>
      <c r="C33" s="75">
        <f>IF(ISERROR(MATCH(Labels!B56,B87:C87,0)),0,INDEX('(Ranges)'!A14:B14,,MATCH(Labels!B56,B87:C87,0)))</f>
        <v>0</v>
      </c>
      <c r="D33" s="75">
        <f>IF(ISERROR(MATCH(Labels!B56,B87:C87,0)),0,INDEX('(Ranges)'!A15:B15,,MATCH(Labels!B56,B87:C87,0)))</f>
        <v>0</v>
      </c>
      <c r="E33" s="75">
        <f>IF(ISERROR(MATCH(Labels!B56,B87:C87,0)),0,INDEX('(Ranges)'!A16:B16,,MATCH(Labels!B56,B87:C87,0)))</f>
        <v>0</v>
      </c>
      <c r="F33" s="75">
        <f>IF(ISERROR(MATCH(Labels!B56,B87:C87,0)),0,INDEX('(Ranges)'!A17:B17,,MATCH(Labels!B56,B87:C87,0)))</f>
        <v>0</v>
      </c>
      <c r="G33" s="75">
        <f>IF(ISERROR(MATCH(Labels!B56,B87:C87,0)),0,INDEX('(Ranges)'!A18:B18,,MATCH(Labels!B56,B87:C87,0)))</f>
        <v>0</v>
      </c>
      <c r="H33" s="23">
        <f>SUM(B33:G33)</f>
        <v>0</v>
      </c>
      <c r="I33" s="23">
        <f>SUM(B33:G33)</f>
        <v>0</v>
      </c>
    </row>
    <row r="34" spans="1:9" ht="12.75" hidden="1" customHeight="1" outlineLevel="1" x14ac:dyDescent="0.2">
      <c r="A34" s="74" t="str">
        <f>"         "&amp;Labels!B69</f>
        <v xml:space="preserve">         Material</v>
      </c>
      <c r="B34" s="75">
        <f>IF(ISERROR(MATCH(Labels!B56,B91:C91,0)),0,INDEX('(Ranges)'!A19:B19,,MATCH(Labels!B56,B91:C91,0)))</f>
        <v>0</v>
      </c>
      <c r="C34" s="75">
        <f>IF(ISERROR(MATCH(Labels!B56,B91:C91,0)),0,INDEX('(Ranges)'!A20:B20,,MATCH(Labels!B56,B91:C91,0)))</f>
        <v>0</v>
      </c>
      <c r="D34" s="75">
        <f>IF(ISERROR(MATCH(Labels!B56,B91:C91,0)),0,INDEX('(Ranges)'!A21:B21,,MATCH(Labels!B56,B91:C91,0)))</f>
        <v>0</v>
      </c>
      <c r="E34" s="75">
        <f>IF(ISERROR(MATCH(Labels!B56,B91:C91,0)),0,INDEX('(Ranges)'!A22:B22,,MATCH(Labels!B56,B91:C91,0)))</f>
        <v>0</v>
      </c>
      <c r="F34" s="75">
        <f>IF(ISERROR(MATCH(Labels!B56,B91:C91,0)),0,INDEX('(Ranges)'!A23:B23,,MATCH(Labels!B56,B91:C91,0)))</f>
        <v>0</v>
      </c>
      <c r="G34" s="75">
        <f>IF(ISERROR(MATCH(Labels!B56,B91:C91,0)),0,INDEX('(Ranges)'!A24:B24,,MATCH(Labels!B56,B91:C91,0)))</f>
        <v>0</v>
      </c>
      <c r="H34" s="23">
        <f>SUM(B34:G34)</f>
        <v>0</v>
      </c>
      <c r="I34" s="23">
        <f>SUM(B34:G34)</f>
        <v>0</v>
      </c>
    </row>
    <row r="35" spans="1:9" ht="12.75" hidden="1" customHeight="1" outlineLevel="1" x14ac:dyDescent="0.2">
      <c r="A35" s="74" t="str">
        <f>"         "&amp;Labels!C67</f>
        <v xml:space="preserve">         Subtotal</v>
      </c>
      <c r="B35" s="78">
        <f t="shared" ref="B35:G35" si="4">SUM(B33:B34)</f>
        <v>0</v>
      </c>
      <c r="C35" s="78">
        <f t="shared" si="4"/>
        <v>0</v>
      </c>
      <c r="D35" s="78">
        <f t="shared" si="4"/>
        <v>0</v>
      </c>
      <c r="E35" s="78">
        <f t="shared" si="4"/>
        <v>0</v>
      </c>
      <c r="F35" s="78">
        <f t="shared" si="4"/>
        <v>0</v>
      </c>
      <c r="G35" s="78">
        <f t="shared" si="4"/>
        <v>0</v>
      </c>
      <c r="H35" s="79">
        <f>SUM(B35:G35)</f>
        <v>0</v>
      </c>
      <c r="I35" s="79">
        <f>SUM(B35:G35)</f>
        <v>0</v>
      </c>
    </row>
    <row r="36" spans="1:9" ht="12.75" hidden="1" customHeight="1" outlineLevel="1" x14ac:dyDescent="0.2">
      <c r="A36" s="37" t="str">
        <f>"      "&amp;Labels!C63</f>
        <v xml:space="preserve">      Total</v>
      </c>
      <c r="B36" s="71">
        <f t="shared" ref="B36:G36" si="5">SUM(B31,B35)</f>
        <v>0</v>
      </c>
      <c r="C36" s="71">
        <f t="shared" si="5"/>
        <v>0</v>
      </c>
      <c r="D36" s="71">
        <f t="shared" si="5"/>
        <v>0</v>
      </c>
      <c r="E36" s="71">
        <f t="shared" si="5"/>
        <v>0</v>
      </c>
      <c r="F36" s="71">
        <f t="shared" si="5"/>
        <v>0</v>
      </c>
      <c r="G36" s="71">
        <f t="shared" si="5"/>
        <v>0</v>
      </c>
      <c r="H36" s="72">
        <f>SUM(B36:G36)</f>
        <v>0</v>
      </c>
      <c r="I36" s="72">
        <f>SUM(B36:G36)</f>
        <v>0</v>
      </c>
    </row>
    <row r="37" spans="1:9" ht="12.75" hidden="1" customHeight="1" outlineLevel="1" x14ac:dyDescent="0.2">
      <c r="A37" s="37" t="str">
        <f>"   "&amp;Labels!B57</f>
        <v xml:space="preserve">   Sales Units B</v>
      </c>
      <c r="B37" s="71"/>
      <c r="C37" s="71"/>
      <c r="D37" s="71"/>
      <c r="E37" s="71"/>
      <c r="F37" s="71"/>
      <c r="G37" s="71"/>
      <c r="H37" s="72"/>
      <c r="I37" s="72"/>
    </row>
    <row r="38" spans="1:9" ht="12.75" hidden="1" customHeight="1" outlineLevel="1" x14ac:dyDescent="0.2">
      <c r="A38" s="74" t="str">
        <f>"      "&amp;Labels!B64</f>
        <v xml:space="preserve">      Cost Center A</v>
      </c>
      <c r="B38" s="78"/>
      <c r="C38" s="78"/>
      <c r="D38" s="78"/>
      <c r="E38" s="78"/>
      <c r="F38" s="78"/>
      <c r="G38" s="78"/>
      <c r="H38" s="79"/>
      <c r="I38" s="79"/>
    </row>
    <row r="39" spans="1:9" ht="12.75" hidden="1" customHeight="1" outlineLevel="1" x14ac:dyDescent="0.2">
      <c r="A39" s="74" t="str">
        <f>"         "&amp;Labels!B65</f>
        <v xml:space="preserve">         Labor</v>
      </c>
      <c r="B39" s="75">
        <f>IF(ISERROR(MATCH(Labels!B57,B78:C78,0)),0,INDEX('(Ranges)'!A1:B1,,MATCH(Labels!B57,B78:C78,0)))</f>
        <v>0</v>
      </c>
      <c r="C39" s="75">
        <f>IF(ISERROR(MATCH(Labels!B57,B78:C78,0)),0,INDEX('(Ranges)'!A2:B2,,MATCH(Labels!B57,B78:C78,0)))</f>
        <v>0</v>
      </c>
      <c r="D39" s="75">
        <f>IF(ISERROR(MATCH(Labels!B57,B78:C78,0)),0,INDEX('(Ranges)'!A3:B3,,MATCH(Labels!B57,B78:C78,0)))</f>
        <v>0</v>
      </c>
      <c r="E39" s="75">
        <f>IF(ISERROR(MATCH(Labels!B57,B78:C78,0)),0,INDEX('(Ranges)'!A4:B4,,MATCH(Labels!B57,B78:C78,0)))</f>
        <v>0</v>
      </c>
      <c r="F39" s="75">
        <f>IF(ISERROR(MATCH(Labels!B57,B78:C78,0)),0,INDEX('(Ranges)'!A5:B5,,MATCH(Labels!B57,B78:C78,0)))</f>
        <v>0</v>
      </c>
      <c r="G39" s="75">
        <f>IF(ISERROR(MATCH(Labels!B57,B78:C78,0)),0,INDEX('(Ranges)'!A6:B6,,MATCH(Labels!B57,B78:C78,0)))</f>
        <v>0</v>
      </c>
      <c r="H39" s="23">
        <f>SUM(B39:G39)</f>
        <v>0</v>
      </c>
      <c r="I39" s="23">
        <f>SUM(B39:G39)</f>
        <v>0</v>
      </c>
    </row>
    <row r="40" spans="1:9" ht="12.75" hidden="1" customHeight="1" outlineLevel="1" x14ac:dyDescent="0.2">
      <c r="A40" s="74" t="str">
        <f>"         "&amp;Labels!B66</f>
        <v xml:space="preserve">         Overhead</v>
      </c>
      <c r="B40" s="75">
        <f>IF(ISERROR(MATCH(Labels!B57,B82:C82,0)),0,INDEX('(Ranges)'!A7:B7,,MATCH(Labels!B57,B82:C82,0)))</f>
        <v>0</v>
      </c>
      <c r="C40" s="75">
        <f>IF(ISERROR(MATCH(Labels!B57,B82:C82,0)),0,INDEX('(Ranges)'!A8:B8,,MATCH(Labels!B57,B82:C82,0)))</f>
        <v>0</v>
      </c>
      <c r="D40" s="75">
        <f>IF(ISERROR(MATCH(Labels!B57,B82:C82,0)),0,INDEX('(Ranges)'!A9:B9,,MATCH(Labels!B57,B82:C82,0)))</f>
        <v>0</v>
      </c>
      <c r="E40" s="75">
        <f>IF(ISERROR(MATCH(Labels!B57,B82:C82,0)),0,INDEX('(Ranges)'!A10:B10,,MATCH(Labels!B57,B82:C82,0)))</f>
        <v>0</v>
      </c>
      <c r="F40" s="75">
        <f>IF(ISERROR(MATCH(Labels!B57,B82:C82,0)),0,INDEX('(Ranges)'!A11:B11,,MATCH(Labels!B57,B82:C82,0)))</f>
        <v>0</v>
      </c>
      <c r="G40" s="75">
        <f>IF(ISERROR(MATCH(Labels!B57,B82:C82,0)),0,INDEX('(Ranges)'!A12:B12,,MATCH(Labels!B57,B82:C82,0)))</f>
        <v>0</v>
      </c>
      <c r="H40" s="23">
        <f>SUM(B40:G40)</f>
        <v>0</v>
      </c>
      <c r="I40" s="23">
        <f>SUM(B40:G40)</f>
        <v>0</v>
      </c>
    </row>
    <row r="41" spans="1:9" ht="12.75" hidden="1" customHeight="1" outlineLevel="1" x14ac:dyDescent="0.2">
      <c r="A41" s="74" t="str">
        <f>"         "&amp;Labels!C64</f>
        <v xml:space="preserve">         Subtotal</v>
      </c>
      <c r="B41" s="78">
        <f t="shared" ref="B41:G41" si="6">SUM(B39:B40)</f>
        <v>0</v>
      </c>
      <c r="C41" s="78">
        <f t="shared" si="6"/>
        <v>0</v>
      </c>
      <c r="D41" s="78">
        <f t="shared" si="6"/>
        <v>0</v>
      </c>
      <c r="E41" s="78">
        <f t="shared" si="6"/>
        <v>0</v>
      </c>
      <c r="F41" s="78">
        <f t="shared" si="6"/>
        <v>0</v>
      </c>
      <c r="G41" s="78">
        <f t="shared" si="6"/>
        <v>0</v>
      </c>
      <c r="H41" s="79">
        <f>SUM(B41:G41)</f>
        <v>0</v>
      </c>
      <c r="I41" s="79">
        <f>SUM(B41:G41)</f>
        <v>0</v>
      </c>
    </row>
    <row r="42" spans="1:9" ht="12.75" hidden="1" customHeight="1" outlineLevel="1" x14ac:dyDescent="0.2">
      <c r="A42" s="74" t="str">
        <f>"      "&amp;Labels!B67</f>
        <v xml:space="preserve">      Cost Center B</v>
      </c>
      <c r="B42" s="78"/>
      <c r="C42" s="78"/>
      <c r="D42" s="78"/>
      <c r="E42" s="78"/>
      <c r="F42" s="78"/>
      <c r="G42" s="78"/>
      <c r="H42" s="79"/>
      <c r="I42" s="79"/>
    </row>
    <row r="43" spans="1:9" ht="12.75" hidden="1" customHeight="1" outlineLevel="1" x14ac:dyDescent="0.2">
      <c r="A43" s="74" t="str">
        <f>"         "&amp;Labels!B68</f>
        <v xml:space="preserve">         Labor</v>
      </c>
      <c r="B43" s="75">
        <f>IF(ISERROR(MATCH(Labels!B57,B87:C87,0)),0,INDEX('(Ranges)'!A13:B13,,MATCH(Labels!B57,B87:C87,0)))</f>
        <v>0</v>
      </c>
      <c r="C43" s="75">
        <f>IF(ISERROR(MATCH(Labels!B57,B87:C87,0)),0,INDEX('(Ranges)'!A14:B14,,MATCH(Labels!B57,B87:C87,0)))</f>
        <v>0</v>
      </c>
      <c r="D43" s="75">
        <f>IF(ISERROR(MATCH(Labels!B57,B87:C87,0)),0,INDEX('(Ranges)'!A15:B15,,MATCH(Labels!B57,B87:C87,0)))</f>
        <v>0</v>
      </c>
      <c r="E43" s="75">
        <f>IF(ISERROR(MATCH(Labels!B57,B87:C87,0)),0,INDEX('(Ranges)'!A16:B16,,MATCH(Labels!B57,B87:C87,0)))</f>
        <v>0</v>
      </c>
      <c r="F43" s="75">
        <f>IF(ISERROR(MATCH(Labels!B57,B87:C87,0)),0,INDEX('(Ranges)'!A17:B17,,MATCH(Labels!B57,B87:C87,0)))</f>
        <v>0</v>
      </c>
      <c r="G43" s="75">
        <f>IF(ISERROR(MATCH(Labels!B57,B87:C87,0)),0,INDEX('(Ranges)'!A18:B18,,MATCH(Labels!B57,B87:C87,0)))</f>
        <v>0</v>
      </c>
      <c r="H43" s="23">
        <f>SUM(B43:G43)</f>
        <v>0</v>
      </c>
      <c r="I43" s="23">
        <f>SUM(B43:G43)</f>
        <v>0</v>
      </c>
    </row>
    <row r="44" spans="1:9" ht="12.75" hidden="1" customHeight="1" outlineLevel="1" x14ac:dyDescent="0.2">
      <c r="A44" s="74" t="str">
        <f>"         "&amp;Labels!B69</f>
        <v xml:space="preserve">         Material</v>
      </c>
      <c r="B44" s="75">
        <f>IF(ISERROR(MATCH(Labels!B57,B91:C91,0)),0,INDEX('(Ranges)'!A19:B19,,MATCH(Labels!B57,B91:C91,0)))</f>
        <v>0</v>
      </c>
      <c r="C44" s="75">
        <f>IF(ISERROR(MATCH(Labels!B57,B91:C91,0)),0,INDEX('(Ranges)'!A20:B20,,MATCH(Labels!B57,B91:C91,0)))</f>
        <v>0</v>
      </c>
      <c r="D44" s="75">
        <f>IF(ISERROR(MATCH(Labels!B57,B91:C91,0)),0,INDEX('(Ranges)'!A21:B21,,MATCH(Labels!B57,B91:C91,0)))</f>
        <v>0</v>
      </c>
      <c r="E44" s="75">
        <f>IF(ISERROR(MATCH(Labels!B57,B91:C91,0)),0,INDEX('(Ranges)'!A22:B22,,MATCH(Labels!B57,B91:C91,0)))</f>
        <v>0</v>
      </c>
      <c r="F44" s="75">
        <f>IF(ISERROR(MATCH(Labels!B57,B91:C91,0)),0,INDEX('(Ranges)'!A23:B23,,MATCH(Labels!B57,B91:C91,0)))</f>
        <v>0</v>
      </c>
      <c r="G44" s="75">
        <f>IF(ISERROR(MATCH(Labels!B57,B91:C91,0)),0,INDEX('(Ranges)'!A24:B24,,MATCH(Labels!B57,B91:C91,0)))</f>
        <v>0</v>
      </c>
      <c r="H44" s="23">
        <f>SUM(B44:G44)</f>
        <v>0</v>
      </c>
      <c r="I44" s="23">
        <f>SUM(B44:G44)</f>
        <v>0</v>
      </c>
    </row>
    <row r="45" spans="1:9" ht="12.75" hidden="1" customHeight="1" outlineLevel="1" x14ac:dyDescent="0.2">
      <c r="A45" s="74" t="str">
        <f>"         "&amp;Labels!C67</f>
        <v xml:space="preserve">         Subtotal</v>
      </c>
      <c r="B45" s="78">
        <f t="shared" ref="B45:G45" si="7">SUM(B43:B44)</f>
        <v>0</v>
      </c>
      <c r="C45" s="78">
        <f t="shared" si="7"/>
        <v>0</v>
      </c>
      <c r="D45" s="78">
        <f t="shared" si="7"/>
        <v>0</v>
      </c>
      <c r="E45" s="78">
        <f t="shared" si="7"/>
        <v>0</v>
      </c>
      <c r="F45" s="78">
        <f t="shared" si="7"/>
        <v>0</v>
      </c>
      <c r="G45" s="78">
        <f t="shared" si="7"/>
        <v>0</v>
      </c>
      <c r="H45" s="79">
        <f>SUM(B45:G45)</f>
        <v>0</v>
      </c>
      <c r="I45" s="79">
        <f>SUM(B45:G45)</f>
        <v>0</v>
      </c>
    </row>
    <row r="46" spans="1:9" ht="12.75" hidden="1" customHeight="1" outlineLevel="1" x14ac:dyDescent="0.2">
      <c r="A46" s="37" t="str">
        <f>"      "&amp;Labels!C63</f>
        <v xml:space="preserve">      Total</v>
      </c>
      <c r="B46" s="71">
        <f t="shared" ref="B46:G46" si="8">SUM(B41,B45)</f>
        <v>0</v>
      </c>
      <c r="C46" s="71">
        <f t="shared" si="8"/>
        <v>0</v>
      </c>
      <c r="D46" s="71">
        <f t="shared" si="8"/>
        <v>0</v>
      </c>
      <c r="E46" s="71">
        <f t="shared" si="8"/>
        <v>0</v>
      </c>
      <c r="F46" s="71">
        <f t="shared" si="8"/>
        <v>0</v>
      </c>
      <c r="G46" s="71">
        <f t="shared" si="8"/>
        <v>0</v>
      </c>
      <c r="H46" s="72">
        <f>SUM(B46:G46)</f>
        <v>0</v>
      </c>
      <c r="I46" s="72">
        <f>SUM(B46:G46)</f>
        <v>0</v>
      </c>
    </row>
    <row r="47" spans="1:9" ht="12.75" hidden="1" customHeight="1" outlineLevel="1" x14ac:dyDescent="0.2">
      <c r="A47" s="80" t="str">
        <f>"   "&amp;Labels!C55</f>
        <v xml:space="preserve">   Total</v>
      </c>
      <c r="B47" s="81">
        <f t="shared" ref="B47:G47" si="9">SUM(B36,B46)</f>
        <v>0</v>
      </c>
      <c r="C47" s="81">
        <f t="shared" si="9"/>
        <v>0</v>
      </c>
      <c r="D47" s="81">
        <f t="shared" si="9"/>
        <v>0</v>
      </c>
      <c r="E47" s="81">
        <f t="shared" si="9"/>
        <v>0</v>
      </c>
      <c r="F47" s="81">
        <f t="shared" si="9"/>
        <v>0</v>
      </c>
      <c r="G47" s="81">
        <f t="shared" si="9"/>
        <v>0</v>
      </c>
      <c r="H47" s="23">
        <f>SUM(B47:G47)</f>
        <v>0</v>
      </c>
      <c r="I47" s="23">
        <f>SUM(B47:G47)</f>
        <v>0</v>
      </c>
    </row>
    <row r="48" spans="1:9" ht="12.75" hidden="1" customHeight="1" outlineLevel="1" x14ac:dyDescent="0.2">
      <c r="A48" s="74" t="str">
        <f>"      "&amp;Labels!B64</f>
        <v xml:space="preserve">      Cost Center A</v>
      </c>
      <c r="B48" s="78"/>
      <c r="C48" s="78"/>
      <c r="D48" s="78"/>
      <c r="E48" s="78"/>
      <c r="F48" s="78"/>
      <c r="G48" s="78"/>
      <c r="H48" s="79"/>
      <c r="I48" s="79"/>
    </row>
    <row r="49" spans="1:9" ht="12.75" hidden="1" customHeight="1" outlineLevel="1" x14ac:dyDescent="0.2">
      <c r="A49" s="74" t="str">
        <f>"         "&amp;Labels!B65</f>
        <v xml:space="preserve">         Labor</v>
      </c>
      <c r="B49" s="75">
        <f t="shared" ref="B49:G51" si="10">SUM(B29,B39)</f>
        <v>0</v>
      </c>
      <c r="C49" s="75">
        <f t="shared" si="10"/>
        <v>0</v>
      </c>
      <c r="D49" s="75">
        <f t="shared" si="10"/>
        <v>0</v>
      </c>
      <c r="E49" s="75">
        <f t="shared" si="10"/>
        <v>0</v>
      </c>
      <c r="F49" s="75">
        <f t="shared" si="10"/>
        <v>0</v>
      </c>
      <c r="G49" s="75">
        <f t="shared" si="10"/>
        <v>0</v>
      </c>
      <c r="H49" s="23">
        <f>SUM(B49:G49)</f>
        <v>0</v>
      </c>
      <c r="I49" s="23">
        <f>SUM(B49:G49)</f>
        <v>0</v>
      </c>
    </row>
    <row r="50" spans="1:9" ht="12.75" hidden="1" customHeight="1" outlineLevel="1" x14ac:dyDescent="0.2">
      <c r="A50" s="74" t="str">
        <f>"         "&amp;Labels!B66</f>
        <v xml:space="preserve">         Overhead</v>
      </c>
      <c r="B50" s="75">
        <f t="shared" si="10"/>
        <v>0</v>
      </c>
      <c r="C50" s="75">
        <f t="shared" si="10"/>
        <v>0</v>
      </c>
      <c r="D50" s="75">
        <f t="shared" si="10"/>
        <v>0</v>
      </c>
      <c r="E50" s="75">
        <f t="shared" si="10"/>
        <v>0</v>
      </c>
      <c r="F50" s="75">
        <f t="shared" si="10"/>
        <v>0</v>
      </c>
      <c r="G50" s="75">
        <f t="shared" si="10"/>
        <v>0</v>
      </c>
      <c r="H50" s="23">
        <f>SUM(B50:G50)</f>
        <v>0</v>
      </c>
      <c r="I50" s="23">
        <f>SUM(B50:G50)</f>
        <v>0</v>
      </c>
    </row>
    <row r="51" spans="1:9" ht="12.75" hidden="1" customHeight="1" outlineLevel="1" x14ac:dyDescent="0.2">
      <c r="A51" s="74" t="str">
        <f>"         "&amp;Labels!C64</f>
        <v xml:space="preserve">         Subtotal</v>
      </c>
      <c r="B51" s="78">
        <f t="shared" si="10"/>
        <v>0</v>
      </c>
      <c r="C51" s="78">
        <f t="shared" si="10"/>
        <v>0</v>
      </c>
      <c r="D51" s="78">
        <f t="shared" si="10"/>
        <v>0</v>
      </c>
      <c r="E51" s="78">
        <f t="shared" si="10"/>
        <v>0</v>
      </c>
      <c r="F51" s="78">
        <f t="shared" si="10"/>
        <v>0</v>
      </c>
      <c r="G51" s="78">
        <f t="shared" si="10"/>
        <v>0</v>
      </c>
      <c r="H51" s="79">
        <f>SUM(B51:G51)</f>
        <v>0</v>
      </c>
      <c r="I51" s="79">
        <f>SUM(B51:G51)</f>
        <v>0</v>
      </c>
    </row>
    <row r="52" spans="1:9" ht="12.75" hidden="1" customHeight="1" outlineLevel="1" x14ac:dyDescent="0.2">
      <c r="A52" s="74" t="str">
        <f>"      "&amp;Labels!B67</f>
        <v xml:space="preserve">      Cost Center B</v>
      </c>
      <c r="B52" s="78"/>
      <c r="C52" s="78"/>
      <c r="D52" s="78"/>
      <c r="E52" s="78"/>
      <c r="F52" s="78"/>
      <c r="G52" s="78"/>
      <c r="H52" s="79"/>
      <c r="I52" s="79"/>
    </row>
    <row r="53" spans="1:9" ht="12.75" hidden="1" customHeight="1" outlineLevel="1" x14ac:dyDescent="0.2">
      <c r="A53" s="74" t="str">
        <f>"         "&amp;Labels!B68</f>
        <v xml:space="preserve">         Labor</v>
      </c>
      <c r="B53" s="75">
        <f t="shared" ref="B53:G56" si="11">SUM(B33,B43)</f>
        <v>0</v>
      </c>
      <c r="C53" s="75">
        <f t="shared" si="11"/>
        <v>0</v>
      </c>
      <c r="D53" s="75">
        <f t="shared" si="11"/>
        <v>0</v>
      </c>
      <c r="E53" s="75">
        <f t="shared" si="11"/>
        <v>0</v>
      </c>
      <c r="F53" s="75">
        <f t="shared" si="11"/>
        <v>0</v>
      </c>
      <c r="G53" s="75">
        <f t="shared" si="11"/>
        <v>0</v>
      </c>
      <c r="H53" s="23">
        <f>SUM(B53:G53)</f>
        <v>0</v>
      </c>
      <c r="I53" s="23">
        <f>SUM(B53:G53)</f>
        <v>0</v>
      </c>
    </row>
    <row r="54" spans="1:9" ht="12.75" hidden="1" customHeight="1" outlineLevel="1" x14ac:dyDescent="0.2">
      <c r="A54" s="74" t="str">
        <f>"         "&amp;Labels!B69</f>
        <v xml:space="preserve">         Material</v>
      </c>
      <c r="B54" s="75">
        <f t="shared" si="11"/>
        <v>0</v>
      </c>
      <c r="C54" s="75">
        <f t="shared" si="11"/>
        <v>0</v>
      </c>
      <c r="D54" s="75">
        <f t="shared" si="11"/>
        <v>0</v>
      </c>
      <c r="E54" s="75">
        <f t="shared" si="11"/>
        <v>0</v>
      </c>
      <c r="F54" s="75">
        <f t="shared" si="11"/>
        <v>0</v>
      </c>
      <c r="G54" s="75">
        <f t="shared" si="11"/>
        <v>0</v>
      </c>
      <c r="H54" s="23">
        <f>SUM(B54:G54)</f>
        <v>0</v>
      </c>
      <c r="I54" s="23">
        <f>SUM(B54:G54)</f>
        <v>0</v>
      </c>
    </row>
    <row r="55" spans="1:9" ht="12.75" hidden="1" customHeight="1" outlineLevel="1" x14ac:dyDescent="0.2">
      <c r="A55" s="74" t="str">
        <f>"         "&amp;Labels!C67</f>
        <v xml:space="preserve">         Subtotal</v>
      </c>
      <c r="B55" s="78">
        <f t="shared" si="11"/>
        <v>0</v>
      </c>
      <c r="C55" s="78">
        <f t="shared" si="11"/>
        <v>0</v>
      </c>
      <c r="D55" s="78">
        <f t="shared" si="11"/>
        <v>0</v>
      </c>
      <c r="E55" s="78">
        <f t="shared" si="11"/>
        <v>0</v>
      </c>
      <c r="F55" s="78">
        <f t="shared" si="11"/>
        <v>0</v>
      </c>
      <c r="G55" s="78">
        <f t="shared" si="11"/>
        <v>0</v>
      </c>
      <c r="H55" s="79">
        <f>SUM(B55:G55)</f>
        <v>0</v>
      </c>
      <c r="I55" s="79">
        <f>SUM(B55:G55)</f>
        <v>0</v>
      </c>
    </row>
    <row r="56" spans="1:9" ht="12.75" hidden="1" customHeight="1" outlineLevel="1" x14ac:dyDescent="0.2">
      <c r="A56" s="40" t="str">
        <f>"      "&amp;Labels!C63</f>
        <v xml:space="preserve">      Total</v>
      </c>
      <c r="B56" s="82">
        <f t="shared" si="11"/>
        <v>0</v>
      </c>
      <c r="C56" s="82">
        <f t="shared" si="11"/>
        <v>0</v>
      </c>
      <c r="D56" s="82">
        <f t="shared" si="11"/>
        <v>0</v>
      </c>
      <c r="E56" s="82">
        <f t="shared" si="11"/>
        <v>0</v>
      </c>
      <c r="F56" s="82">
        <f t="shared" si="11"/>
        <v>0</v>
      </c>
      <c r="G56" s="82">
        <f t="shared" si="11"/>
        <v>0</v>
      </c>
      <c r="H56" s="83">
        <f>SUM(B47:G47)</f>
        <v>0</v>
      </c>
      <c r="I56" s="83">
        <f>SUM(B47:G47)</f>
        <v>0</v>
      </c>
    </row>
    <row r="57" spans="1:9" ht="12.75" hidden="1" customHeight="1" outlineLevel="1" collapsed="1" x14ac:dyDescent="0.2"/>
    <row r="58" spans="1:9" ht="12.75" customHeight="1" collapsed="1" x14ac:dyDescent="0.2"/>
    <row r="60" spans="1:9" ht="12.75" customHeight="1" collapsed="1" x14ac:dyDescent="0.2">
      <c r="A60" s="192" t="str">
        <f>"Budgeted Activity Counts"</f>
        <v>Budgeted Activity Counts</v>
      </c>
      <c r="B60" s="192"/>
    </row>
    <row r="61" spans="1:9" ht="12.75" hidden="1" customHeight="1" outlineLevel="1" x14ac:dyDescent="0.2">
      <c r="A61" s="1" t="str">
        <f>" "</f>
        <v xml:space="preserve"> </v>
      </c>
    </row>
    <row r="62" spans="1:9" ht="12.75" hidden="1" customHeight="1" outlineLevel="1" x14ac:dyDescent="0.2">
      <c r="B62" s="11" t="str">
        <f>'(FnCalls 1)'!F12</f>
        <v>Jul 2010</v>
      </c>
      <c r="C62" s="12" t="str">
        <f>'(FnCalls 1)'!F13</f>
        <v>Aug 2010</v>
      </c>
      <c r="D62" s="12" t="str">
        <f>'(FnCalls 1)'!F14</f>
        <v>Sep 2010</v>
      </c>
      <c r="E62" s="12" t="str">
        <f>'(FnCalls 1)'!F15</f>
        <v>Oct 2010</v>
      </c>
      <c r="F62" s="12" t="str">
        <f>'(FnCalls 1)'!F16</f>
        <v>Nov 2010</v>
      </c>
      <c r="G62" s="12" t="str">
        <f>'(FnCalls 1)'!F17</f>
        <v>Dec 2010</v>
      </c>
      <c r="H62" s="13" t="str">
        <f>'(FnCalls 1)'!H6</f>
        <v>2010</v>
      </c>
      <c r="I62" s="13" t="s">
        <v>378</v>
      </c>
    </row>
    <row r="63" spans="1:9" ht="12.75" hidden="1" customHeight="1" outlineLevel="1" x14ac:dyDescent="0.2">
      <c r="A63" s="7" t="str">
        <f>Labels!B13</f>
        <v>Activity Budget</v>
      </c>
      <c r="B63" s="48"/>
      <c r="C63" s="48"/>
      <c r="D63" s="48"/>
      <c r="E63" s="48"/>
      <c r="F63" s="48"/>
      <c r="G63" s="48"/>
      <c r="H63" s="49"/>
      <c r="I63" s="49"/>
    </row>
    <row r="64" spans="1:9" ht="12.75" hidden="1" customHeight="1" outlineLevel="1" x14ac:dyDescent="0.2">
      <c r="A64" s="37" t="str">
        <f>"   "&amp;Labels!B56</f>
        <v xml:space="preserve">   Sales Units A</v>
      </c>
      <c r="B64" s="84">
        <f>Inputs!B53</f>
        <v>0</v>
      </c>
      <c r="C64" s="84">
        <f>Inputs!C53</f>
        <v>0</v>
      </c>
      <c r="D64" s="84">
        <f>Inputs!D53</f>
        <v>0</v>
      </c>
      <c r="E64" s="84">
        <f>Inputs!E53</f>
        <v>0</v>
      </c>
      <c r="F64" s="84">
        <f>Inputs!F53</f>
        <v>0</v>
      </c>
      <c r="G64" s="84">
        <f>Inputs!G53</f>
        <v>0</v>
      </c>
      <c r="H64" s="51">
        <f>SUM(B64:G64)</f>
        <v>0</v>
      </c>
      <c r="I64" s="51">
        <f>SUM(B64:G64)</f>
        <v>0</v>
      </c>
    </row>
    <row r="65" spans="1:9" ht="12.75" hidden="1" customHeight="1" outlineLevel="1" x14ac:dyDescent="0.2">
      <c r="A65" s="37" t="str">
        <f>"   "&amp;Labels!B57</f>
        <v xml:space="preserve">   Sales Units B</v>
      </c>
      <c r="B65" s="84">
        <f>Inputs!B54</f>
        <v>0</v>
      </c>
      <c r="C65" s="84">
        <f>Inputs!C54</f>
        <v>0</v>
      </c>
      <c r="D65" s="84">
        <f>Inputs!D54</f>
        <v>0</v>
      </c>
      <c r="E65" s="84">
        <f>Inputs!E54</f>
        <v>0</v>
      </c>
      <c r="F65" s="84">
        <f>Inputs!F54</f>
        <v>0</v>
      </c>
      <c r="G65" s="84">
        <f>Inputs!G54</f>
        <v>0</v>
      </c>
      <c r="H65" s="51">
        <f>SUM(B65:G65)</f>
        <v>0</v>
      </c>
      <c r="I65" s="51">
        <f>SUM(B65:G65)</f>
        <v>0</v>
      </c>
    </row>
    <row r="66" spans="1:9" ht="12.75" hidden="1" customHeight="1" outlineLevel="1" x14ac:dyDescent="0.2">
      <c r="A66" s="9" t="str">
        <f>"   "&amp;Labels!C55</f>
        <v xml:space="preserve">   Total</v>
      </c>
      <c r="B66" s="85">
        <f t="shared" ref="B66:G66" si="12">SUM(B64:B65)</f>
        <v>0</v>
      </c>
      <c r="C66" s="85">
        <f t="shared" si="12"/>
        <v>0</v>
      </c>
      <c r="D66" s="85">
        <f t="shared" si="12"/>
        <v>0</v>
      </c>
      <c r="E66" s="85">
        <f t="shared" si="12"/>
        <v>0</v>
      </c>
      <c r="F66" s="85">
        <f t="shared" si="12"/>
        <v>0</v>
      </c>
      <c r="G66" s="85">
        <f t="shared" si="12"/>
        <v>0</v>
      </c>
      <c r="H66" s="86">
        <f>SUM(B66:G66)</f>
        <v>0</v>
      </c>
      <c r="I66" s="86">
        <f>SUM(B66:G66)</f>
        <v>0</v>
      </c>
    </row>
    <row r="67" spans="1:9" ht="12.75" hidden="1" customHeight="1" outlineLevel="1" x14ac:dyDescent="0.2"/>
    <row r="68" spans="1:9" ht="12.75" hidden="1" customHeight="1" outlineLevel="1" collapsed="1" x14ac:dyDescent="0.2"/>
    <row r="69" spans="1:9" ht="12.75" customHeight="1" collapsed="1" x14ac:dyDescent="0.2"/>
    <row r="70" spans="1:9" ht="12.75" customHeight="1" collapsed="1" x14ac:dyDescent="0.2">
      <c r="A70" s="192" t="str">
        <f>"Expense/Activity Coefficients"</f>
        <v>Expense/Activity Coefficients</v>
      </c>
      <c r="B70" s="192"/>
      <c r="C70" s="192"/>
    </row>
    <row r="71" spans="1:9" ht="12.75" hidden="1" customHeight="1" outlineLevel="1" x14ac:dyDescent="0.2">
      <c r="A71" s="191" t="str">
        <f>" "</f>
        <v xml:space="preserve"> </v>
      </c>
      <c r="B71" s="191"/>
      <c r="C71" s="191"/>
      <c r="D71" s="191"/>
      <c r="E71" s="191"/>
    </row>
    <row r="72" spans="1:9" ht="12.75" hidden="1" customHeight="1" outlineLevel="1" x14ac:dyDescent="0.2">
      <c r="A72" s="191" t="str">
        <f>"This table summarizes the activity drivers for each expense account"</f>
        <v>This table summarizes the activity drivers for each expense account</v>
      </c>
      <c r="B72" s="191"/>
      <c r="C72" s="191"/>
      <c r="D72" s="191"/>
      <c r="E72" s="191"/>
    </row>
    <row r="73" spans="1:9" ht="12.75" hidden="1" customHeight="1" outlineLevel="1" x14ac:dyDescent="0.2">
      <c r="A73" s="191" t="str">
        <f>"and the budgeted expense / activity count."</f>
        <v>and the budgeted expense / activity count.</v>
      </c>
      <c r="B73" s="191"/>
      <c r="C73" s="191"/>
      <c r="D73" s="191"/>
      <c r="E73" s="191"/>
    </row>
    <row r="74" spans="1:9" ht="12.75" hidden="1" customHeight="1" outlineLevel="1" x14ac:dyDescent="0.2">
      <c r="A74" s="191" t="str">
        <f>"Also shown are historical expense/activity ratios for comparison."</f>
        <v>Also shown are historical expense/activity ratios for comparison.</v>
      </c>
      <c r="B74" s="191"/>
      <c r="C74" s="191"/>
      <c r="D74" s="191"/>
      <c r="E74" s="191"/>
    </row>
    <row r="75" spans="1:9" ht="12.75" hidden="1" customHeight="1" outlineLevel="1" x14ac:dyDescent="0.2">
      <c r="B75" s="11" t="str">
        <f>Labels!B60</f>
        <v>Driver 1</v>
      </c>
      <c r="C75" s="54" t="str">
        <f>Labels!B61</f>
        <v>Driver 2</v>
      </c>
    </row>
    <row r="76" spans="1:9" ht="12.75" hidden="1" customHeight="1" outlineLevel="1" x14ac:dyDescent="0.2">
      <c r="A76" s="7" t="str">
        <f>Labels!B64</f>
        <v>Cost Center A</v>
      </c>
      <c r="B76" s="87"/>
      <c r="C76" s="88"/>
    </row>
    <row r="77" spans="1:9" ht="12.75" hidden="1" customHeight="1" outlineLevel="1" x14ac:dyDescent="0.2">
      <c r="A77" s="37" t="str">
        <f>"   "&amp;Labels!B65</f>
        <v xml:space="preserve">   Labor</v>
      </c>
      <c r="B77" s="20"/>
      <c r="C77" s="89"/>
    </row>
    <row r="78" spans="1:9" ht="12.75" hidden="1" customHeight="1" outlineLevel="1" x14ac:dyDescent="0.2">
      <c r="A78" s="74" t="str">
        <f>"      "&amp;Labels!B43</f>
        <v xml:space="preserve">      Activity Drivers</v>
      </c>
      <c r="B78" s="90">
        <f>Inputs!D71</f>
        <v>0</v>
      </c>
      <c r="C78" s="91">
        <f>Inputs!E71</f>
        <v>0</v>
      </c>
    </row>
    <row r="79" spans="1:9" ht="12.75" hidden="1" customHeight="1" outlineLevel="1" x14ac:dyDescent="0.2">
      <c r="A79" s="74" t="str">
        <f>"      "&amp;Labels!B38</f>
        <v xml:space="preserve">      Budget Expense / Activity Count</v>
      </c>
      <c r="B79" s="92" t="str">
        <f>Inputs!D74</f>
        <v xml:space="preserve"> </v>
      </c>
      <c r="C79" s="93" t="str">
        <f>Inputs!E74</f>
        <v xml:space="preserve"> </v>
      </c>
    </row>
    <row r="80" spans="1:9" ht="12.75" hidden="1" customHeight="1" outlineLevel="1" x14ac:dyDescent="0.2">
      <c r="A80" s="74" t="str">
        <f>"      "&amp;Labels!B40</f>
        <v xml:space="preserve">      Historical Expense / Activity Count</v>
      </c>
      <c r="B80" s="92" t="str">
        <f>Inputs!D75</f>
        <v xml:space="preserve"> </v>
      </c>
      <c r="C80" s="93" t="str">
        <f>Inputs!E75</f>
        <v xml:space="preserve"> </v>
      </c>
    </row>
    <row r="81" spans="1:3" ht="12.75" hidden="1" customHeight="1" outlineLevel="1" x14ac:dyDescent="0.2">
      <c r="A81" s="37" t="str">
        <f>"   "&amp;Labels!B66</f>
        <v xml:space="preserve">   Overhead</v>
      </c>
      <c r="B81" s="20"/>
      <c r="C81" s="89"/>
    </row>
    <row r="82" spans="1:3" ht="12.75" hidden="1" customHeight="1" outlineLevel="1" x14ac:dyDescent="0.2">
      <c r="A82" s="74" t="str">
        <f>"      "&amp;Labels!B43</f>
        <v xml:space="preserve">      Activity Drivers</v>
      </c>
      <c r="B82" s="90">
        <f>Inputs!D76</f>
        <v>0</v>
      </c>
      <c r="C82" s="91">
        <f>Inputs!E76</f>
        <v>0</v>
      </c>
    </row>
    <row r="83" spans="1:3" ht="12.75" hidden="1" customHeight="1" outlineLevel="1" x14ac:dyDescent="0.2">
      <c r="A83" s="74" t="str">
        <f>"      "&amp;Labels!B38</f>
        <v xml:space="preserve">      Budget Expense / Activity Count</v>
      </c>
      <c r="B83" s="92" t="str">
        <f>Inputs!D79</f>
        <v xml:space="preserve"> </v>
      </c>
      <c r="C83" s="93" t="str">
        <f>Inputs!E79</f>
        <v xml:space="preserve"> </v>
      </c>
    </row>
    <row r="84" spans="1:3" ht="12.75" hidden="1" customHeight="1" outlineLevel="1" x14ac:dyDescent="0.2">
      <c r="A84" s="74" t="str">
        <f>"      "&amp;Labels!B40</f>
        <v xml:space="preserve">      Historical Expense / Activity Count</v>
      </c>
      <c r="B84" s="92" t="str">
        <f>Inputs!D80</f>
        <v xml:space="preserve"> </v>
      </c>
      <c r="C84" s="93" t="str">
        <f>Inputs!E80</f>
        <v xml:space="preserve"> </v>
      </c>
    </row>
    <row r="85" spans="1:3" ht="12.75" hidden="1" customHeight="1" outlineLevel="1" x14ac:dyDescent="0.2">
      <c r="A85" s="80" t="str">
        <f>Labels!B67</f>
        <v>Cost Center B</v>
      </c>
      <c r="B85" s="3"/>
      <c r="C85" s="94"/>
    </row>
    <row r="86" spans="1:3" ht="12.75" hidden="1" customHeight="1" outlineLevel="1" x14ac:dyDescent="0.2">
      <c r="A86" s="37" t="str">
        <f>"   "&amp;Labels!B68</f>
        <v xml:space="preserve">   Labor</v>
      </c>
      <c r="B86" s="20"/>
      <c r="C86" s="89"/>
    </row>
    <row r="87" spans="1:3" ht="12.75" hidden="1" customHeight="1" outlineLevel="1" x14ac:dyDescent="0.2">
      <c r="A87" s="74" t="str">
        <f>"      "&amp;Labels!B43</f>
        <v xml:space="preserve">      Activity Drivers</v>
      </c>
      <c r="B87" s="90">
        <f>Inputs!D81</f>
        <v>0</v>
      </c>
      <c r="C87" s="91">
        <f>Inputs!E81</f>
        <v>0</v>
      </c>
    </row>
    <row r="88" spans="1:3" ht="12.75" hidden="1" customHeight="1" outlineLevel="1" x14ac:dyDescent="0.2">
      <c r="A88" s="74" t="str">
        <f>"      "&amp;Labels!B38</f>
        <v xml:space="preserve">      Budget Expense / Activity Count</v>
      </c>
      <c r="B88" s="92" t="str">
        <f>Inputs!D84</f>
        <v xml:space="preserve"> </v>
      </c>
      <c r="C88" s="93" t="str">
        <f>Inputs!E84</f>
        <v xml:space="preserve"> </v>
      </c>
    </row>
    <row r="89" spans="1:3" ht="12.75" hidden="1" customHeight="1" outlineLevel="1" x14ac:dyDescent="0.2">
      <c r="A89" s="74" t="str">
        <f>"      "&amp;Labels!B40</f>
        <v xml:space="preserve">      Historical Expense / Activity Count</v>
      </c>
      <c r="B89" s="92" t="str">
        <f>Inputs!D85</f>
        <v xml:space="preserve"> </v>
      </c>
      <c r="C89" s="93" t="str">
        <f>Inputs!E85</f>
        <v xml:space="preserve"> </v>
      </c>
    </row>
    <row r="90" spans="1:3" ht="12.75" hidden="1" customHeight="1" outlineLevel="1" x14ac:dyDescent="0.2">
      <c r="A90" s="37" t="str">
        <f>"   "&amp;Labels!B69</f>
        <v xml:space="preserve">   Material</v>
      </c>
      <c r="B90" s="20"/>
      <c r="C90" s="89"/>
    </row>
    <row r="91" spans="1:3" ht="12.75" hidden="1" customHeight="1" outlineLevel="1" x14ac:dyDescent="0.2">
      <c r="A91" s="74" t="str">
        <f>"      "&amp;Labels!B43</f>
        <v xml:space="preserve">      Activity Drivers</v>
      </c>
      <c r="B91" s="90">
        <f>Inputs!D86</f>
        <v>0</v>
      </c>
      <c r="C91" s="91">
        <f>Inputs!E86</f>
        <v>0</v>
      </c>
    </row>
    <row r="92" spans="1:3" ht="12.75" hidden="1" customHeight="1" outlineLevel="1" x14ac:dyDescent="0.2">
      <c r="A92" s="74" t="str">
        <f>"      "&amp;Labels!B38</f>
        <v xml:space="preserve">      Budget Expense / Activity Count</v>
      </c>
      <c r="B92" s="92" t="str">
        <f>Inputs!D89</f>
        <v xml:space="preserve"> </v>
      </c>
      <c r="C92" s="93" t="str">
        <f>Inputs!E89</f>
        <v xml:space="preserve"> </v>
      </c>
    </row>
    <row r="93" spans="1:3" ht="12.75" hidden="1" customHeight="1" outlineLevel="1" x14ac:dyDescent="0.2">
      <c r="A93" s="95" t="str">
        <f>"      "&amp;Labels!B40</f>
        <v xml:space="preserve">      Historical Expense / Activity Count</v>
      </c>
      <c r="B93" s="96" t="str">
        <f>Inputs!D90</f>
        <v xml:space="preserve"> </v>
      </c>
      <c r="C93" s="97" t="str">
        <f>Inputs!E90</f>
        <v xml:space="preserve"> </v>
      </c>
    </row>
    <row r="94" spans="1:3" ht="12.75" hidden="1" customHeight="1" outlineLevel="1" x14ac:dyDescent="0.2"/>
    <row r="95" spans="1:3" ht="12.75" hidden="1" customHeight="1" outlineLevel="1" collapsed="1" x14ac:dyDescent="0.2"/>
    <row r="96" spans="1:3" ht="12.75" customHeight="1" collapsed="1" x14ac:dyDescent="0.2"/>
  </sheetData>
  <mergeCells count="17">
    <mergeCell ref="A70:C70"/>
    <mergeCell ref="A71:E71"/>
    <mergeCell ref="A72:E72"/>
    <mergeCell ref="A73:E73"/>
    <mergeCell ref="A74:E74"/>
    <mergeCell ref="A60:B60"/>
    <mergeCell ref="A1:D1"/>
    <mergeCell ref="A2:D2"/>
    <mergeCell ref="A3:D3"/>
    <mergeCell ref="A4:D4"/>
    <mergeCell ref="A5:C5"/>
    <mergeCell ref="A7:D7"/>
    <mergeCell ref="A8:D8"/>
    <mergeCell ref="A15:D15"/>
    <mergeCell ref="A16:D16"/>
    <mergeCell ref="A23:C23"/>
    <mergeCell ref="A24:C24"/>
  </mergeCells>
  <pageMargins left="0.25" right="0.25" top="0.5" bottom="0.5" header="0.5" footer="0.5"/>
  <pageSetup paperSize="9" fitToHeight="32767" orientation="landscape"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78"/>
  <sheetViews>
    <sheetView zoomScaleNormal="100" workbookViewId="0">
      <selection sqref="A1:D1"/>
    </sheetView>
  </sheetViews>
  <sheetFormatPr defaultRowHeight="12.75" customHeight="1" outlineLevelRow="1" x14ac:dyDescent="0.2"/>
  <cols>
    <col min="1" max="1" width="20.85546875" customWidth="1"/>
    <col min="2" max="2" width="16.42578125" customWidth="1"/>
    <col min="4" max="4" width="21" customWidth="1"/>
    <col min="5" max="5" width="17.28515625" customWidth="1"/>
  </cols>
  <sheetData>
    <row r="1" spans="1:5" ht="12.75" customHeight="1" x14ac:dyDescent="0.2">
      <c r="A1" s="190" t="str">
        <f>"Activity-Based Budget"</f>
        <v>Activity-Based Budget</v>
      </c>
      <c r="B1" s="190"/>
      <c r="C1" s="190"/>
      <c r="D1" s="190"/>
    </row>
    <row r="2" spans="1:5" ht="12.75" customHeight="1" x14ac:dyDescent="0.2">
      <c r="A2" s="190" t="str">
        <f>"Organization: "&amp;Inputs!B7</f>
        <v>Organization: ABC, Inc.</v>
      </c>
      <c r="B2" s="190"/>
      <c r="C2" s="190"/>
      <c r="D2" s="190"/>
    </row>
    <row r="3" spans="1:5" ht="12.75" customHeight="1" x14ac:dyDescent="0.2">
      <c r="A3" s="190" t="str">
        <f>"Budget"&amp;" "&amp;""</f>
        <v xml:space="preserve">Budget </v>
      </c>
      <c r="B3" s="190"/>
      <c r="C3" s="190"/>
      <c r="D3" s="190"/>
    </row>
    <row r="4" spans="1:5" ht="12.75" customHeight="1" x14ac:dyDescent="0.2">
      <c r="A4" s="190" t="str">
        <f>""</f>
        <v/>
      </c>
      <c r="B4" s="190"/>
      <c r="C4" s="190"/>
      <c r="D4" s="190"/>
    </row>
    <row r="5" spans="1:5" ht="12.75" customHeight="1" x14ac:dyDescent="0.2">
      <c r="A5" s="5" t="str">
        <f>Labels!B52</f>
        <v>History Time Range</v>
      </c>
      <c r="B5" s="69" t="str">
        <f>Inputs!E7</f>
        <v>1/1/2010 - 6/30/2010</v>
      </c>
      <c r="D5" s="5" t="str">
        <f>Labels!B51</f>
        <v>Budget Time Range</v>
      </c>
      <c r="E5" s="69" t="str">
        <f>Inputs!E8</f>
        <v>7/1/2010 - 12/31/2010</v>
      </c>
    </row>
    <row r="7" spans="1:5" ht="12.75" customHeight="1" x14ac:dyDescent="0.2">
      <c r="A7" s="192" t="str">
        <f>"Summary by Cost Center"</f>
        <v>Summary by Cost Center</v>
      </c>
      <c r="B7" s="192"/>
    </row>
    <row r="8" spans="1:5" ht="12.75" customHeight="1" x14ac:dyDescent="0.2">
      <c r="A8" s="1" t="str">
        <f>" "</f>
        <v xml:space="preserve"> </v>
      </c>
    </row>
    <row r="9" spans="1:5" ht="12.75" customHeight="1" x14ac:dyDescent="0.2">
      <c r="A9" s="3" t="str">
        <f>"Total Expense"</f>
        <v>Total Expense</v>
      </c>
    </row>
    <row r="10" spans="1:5" ht="12.75" customHeight="1" x14ac:dyDescent="0.2">
      <c r="A10" s="3" t="str">
        <f>""</f>
        <v/>
      </c>
    </row>
    <row r="11" spans="1:5" ht="12.75" customHeight="1" x14ac:dyDescent="0.2">
      <c r="A11" s="7" t="str">
        <f>Labels!B30</f>
        <v>Expense History</v>
      </c>
      <c r="B11" s="18"/>
      <c r="D11" s="7" t="str">
        <f>Labels!B22</f>
        <v>Expense Budget</v>
      </c>
      <c r="E11" s="18"/>
    </row>
    <row r="12" spans="1:5" ht="12.75" customHeight="1" x14ac:dyDescent="0.2">
      <c r="A12" s="37" t="str">
        <f>"   "&amp;Labels!B64</f>
        <v xml:space="preserve">   Cost Center A</v>
      </c>
      <c r="B12" s="72">
        <f>SUM('Budget by Time'!B40:B41)</f>
        <v>0</v>
      </c>
      <c r="D12" s="37" t="str">
        <f>"   "&amp;Labels!B64</f>
        <v xml:space="preserve">   Cost Center A</v>
      </c>
      <c r="E12" s="23">
        <f>SUM(E36:E37)</f>
        <v>0</v>
      </c>
    </row>
    <row r="13" spans="1:5" ht="12.75" customHeight="1" x14ac:dyDescent="0.2">
      <c r="A13" s="37" t="str">
        <f>"   "&amp;Labels!B67</f>
        <v xml:space="preserve">   Cost Center B</v>
      </c>
      <c r="B13" s="72">
        <f>SUM('Budget by Time'!B44:B45)</f>
        <v>0</v>
      </c>
      <c r="D13" s="37" t="str">
        <f>"   "&amp;Labels!B67</f>
        <v xml:space="preserve">   Cost Center B</v>
      </c>
      <c r="E13" s="23">
        <f>SUM(E40:E41)</f>
        <v>0</v>
      </c>
    </row>
    <row r="14" spans="1:5" ht="12.75" customHeight="1" x14ac:dyDescent="0.2">
      <c r="A14" s="9" t="str">
        <f>"   "&amp;Labels!C63</f>
        <v xml:space="preserve">   Total</v>
      </c>
      <c r="B14" s="28">
        <f>SUM(B12:B13)</f>
        <v>0</v>
      </c>
      <c r="D14" s="9" t="str">
        <f>"   "&amp;Labels!C63</f>
        <v xml:space="preserve">   Total</v>
      </c>
      <c r="E14" s="28">
        <f>SUM(E12:E13)</f>
        <v>0</v>
      </c>
    </row>
    <row r="16" spans="1:5" ht="12.75" customHeight="1" collapsed="1" x14ac:dyDescent="0.2">
      <c r="A16" s="3" t="str">
        <f>"Variable Expense"</f>
        <v>Variable Expense</v>
      </c>
    </row>
    <row r="17" spans="1:5" ht="12.75" hidden="1" customHeight="1" outlineLevel="1" x14ac:dyDescent="0.2">
      <c r="A17" s="3" t="str">
        <f>""</f>
        <v/>
      </c>
    </row>
    <row r="18" spans="1:5" ht="12.75" hidden="1" customHeight="1" outlineLevel="1" x14ac:dyDescent="0.2">
      <c r="A18" s="7" t="str">
        <f>Labels!B46</f>
        <v>Variable Expense History</v>
      </c>
      <c r="B18" s="18"/>
      <c r="D18" s="7" t="str">
        <f>Labels!B33</f>
        <v>Variable Expense Budget</v>
      </c>
      <c r="E18" s="18"/>
    </row>
    <row r="19" spans="1:5" ht="12.75" hidden="1" customHeight="1" outlineLevel="1" x14ac:dyDescent="0.2">
      <c r="A19" s="37" t="str">
        <f>"   "&amp;Labels!B64</f>
        <v xml:space="preserve">   Cost Center A</v>
      </c>
      <c r="B19" s="72">
        <f>SUM(B36:B37)</f>
        <v>0</v>
      </c>
      <c r="D19" s="37" t="str">
        <f>"   "&amp;Labels!B64</f>
        <v xml:space="preserve">   Cost Center A</v>
      </c>
      <c r="E19" s="23">
        <f>SUM(E49:E50)</f>
        <v>0</v>
      </c>
    </row>
    <row r="20" spans="1:5" ht="12.75" hidden="1" customHeight="1" outlineLevel="1" x14ac:dyDescent="0.2">
      <c r="A20" s="37" t="str">
        <f>"   "&amp;Labels!B67</f>
        <v xml:space="preserve">   Cost Center B</v>
      </c>
      <c r="B20" s="72">
        <f>SUM(B40:B41)</f>
        <v>0</v>
      </c>
      <c r="D20" s="37" t="str">
        <f>"   "&amp;Labels!B67</f>
        <v xml:space="preserve">   Cost Center B</v>
      </c>
      <c r="E20" s="23">
        <f>SUM(E53:E54)</f>
        <v>0</v>
      </c>
    </row>
    <row r="21" spans="1:5" ht="12.75" hidden="1" customHeight="1" outlineLevel="1" x14ac:dyDescent="0.2">
      <c r="A21" s="9" t="str">
        <f>"   "&amp;Labels!C63</f>
        <v xml:space="preserve">   Total</v>
      </c>
      <c r="B21" s="28">
        <f>SUM(B19:B20)</f>
        <v>0</v>
      </c>
      <c r="D21" s="9" t="str">
        <f>"   "&amp;Labels!C63</f>
        <v xml:space="preserve">   Total</v>
      </c>
      <c r="E21" s="28">
        <f>SUM(E19:E20)</f>
        <v>0</v>
      </c>
    </row>
    <row r="22" spans="1:5" ht="12.75" hidden="1" customHeight="1" outlineLevel="1" collapsed="1" x14ac:dyDescent="0.2"/>
    <row r="23" spans="1:5" ht="12.75" customHeight="1" collapsed="1" x14ac:dyDescent="0.2">
      <c r="A23" s="3" t="str">
        <f>"Fixed Expense"</f>
        <v>Fixed Expense</v>
      </c>
    </row>
    <row r="24" spans="1:5" ht="12.75" hidden="1" customHeight="1" outlineLevel="1" x14ac:dyDescent="0.2">
      <c r="A24" s="3" t="str">
        <f>""</f>
        <v/>
      </c>
    </row>
    <row r="25" spans="1:5" ht="12.75" hidden="1" customHeight="1" outlineLevel="1" x14ac:dyDescent="0.2">
      <c r="A25" s="7" t="str">
        <f>Labels!B27</f>
        <v>Fixed Expense History</v>
      </c>
      <c r="B25" s="18"/>
      <c r="D25" s="7" t="str">
        <f>Labels!B24</f>
        <v>Fixed Expense Budget</v>
      </c>
      <c r="E25" s="18"/>
    </row>
    <row r="26" spans="1:5" ht="12.75" hidden="1" customHeight="1" outlineLevel="1" x14ac:dyDescent="0.2">
      <c r="A26" s="37" t="str">
        <f>"   "&amp;Labels!B64</f>
        <v xml:space="preserve">   Cost Center A</v>
      </c>
      <c r="B26" s="72">
        <f>SUM(B61:B62)</f>
        <v>0</v>
      </c>
      <c r="D26" s="37" t="str">
        <f>"   "&amp;Labels!B64</f>
        <v xml:space="preserve">   Cost Center A</v>
      </c>
      <c r="E26" s="23">
        <f>SUM(E61:E62)</f>
        <v>0</v>
      </c>
    </row>
    <row r="27" spans="1:5" ht="12.75" hidden="1" customHeight="1" outlineLevel="1" x14ac:dyDescent="0.2">
      <c r="A27" s="37" t="str">
        <f>"   "&amp;Labels!B67</f>
        <v xml:space="preserve">   Cost Center B</v>
      </c>
      <c r="B27" s="72">
        <f>SUM(B65:B66)</f>
        <v>0</v>
      </c>
      <c r="D27" s="37" t="str">
        <f>"   "&amp;Labels!B67</f>
        <v xml:space="preserve">   Cost Center B</v>
      </c>
      <c r="E27" s="23">
        <f>SUM(E65:E66)</f>
        <v>0</v>
      </c>
    </row>
    <row r="28" spans="1:5" ht="12.75" hidden="1" customHeight="1" outlineLevel="1" x14ac:dyDescent="0.2">
      <c r="A28" s="9" t="str">
        <f>"   "&amp;Labels!C63</f>
        <v xml:space="preserve">   Total</v>
      </c>
      <c r="B28" s="28">
        <f>SUM(B26:B27)</f>
        <v>0</v>
      </c>
      <c r="D28" s="9" t="str">
        <f>"   "&amp;Labels!C63</f>
        <v xml:space="preserve">   Total</v>
      </c>
      <c r="E28" s="28">
        <f>SUM(E26:E27)</f>
        <v>0</v>
      </c>
    </row>
    <row r="29" spans="1:5" ht="12.75" hidden="1" customHeight="1" outlineLevel="1" collapsed="1" x14ac:dyDescent="0.2"/>
    <row r="30" spans="1:5" ht="12.75" customHeight="1" collapsed="1" x14ac:dyDescent="0.2"/>
    <row r="31" spans="1:5" ht="12.75" customHeight="1" x14ac:dyDescent="0.2">
      <c r="A31" s="192" t="str">
        <f>"Detail by Expense Account"</f>
        <v>Detail by Expense Account</v>
      </c>
      <c r="B31" s="192"/>
    </row>
    <row r="32" spans="1:5" ht="12.75" customHeight="1" x14ac:dyDescent="0.2">
      <c r="A32" s="1" t="str">
        <f>" "</f>
        <v xml:space="preserve"> </v>
      </c>
    </row>
    <row r="33" spans="1:5" ht="12.75" customHeight="1" collapsed="1" x14ac:dyDescent="0.2">
      <c r="A33" s="3" t="str">
        <f>"Total Expense"</f>
        <v>Total Expense</v>
      </c>
    </row>
    <row r="34" spans="1:5" ht="12.75" hidden="1" customHeight="1" outlineLevel="1" x14ac:dyDescent="0.2">
      <c r="A34" s="7" t="str">
        <f>Labels!B46</f>
        <v>Variable Expense History</v>
      </c>
      <c r="B34" s="18"/>
      <c r="D34" s="7" t="str">
        <f>Labels!B22</f>
        <v>Expense Budget</v>
      </c>
      <c r="E34" s="18"/>
    </row>
    <row r="35" spans="1:5" ht="12.75" hidden="1" customHeight="1" outlineLevel="1" x14ac:dyDescent="0.2">
      <c r="A35" s="37" t="str">
        <f>"   "&amp;Labels!B64</f>
        <v xml:space="preserve">   Cost Center A</v>
      </c>
      <c r="B35" s="72"/>
      <c r="D35" s="37" t="str">
        <f>"   "&amp;Labels!B64</f>
        <v xml:space="preserve">   Cost Center A</v>
      </c>
      <c r="E35" s="72"/>
    </row>
    <row r="36" spans="1:5" ht="12.75" hidden="1" customHeight="1" outlineLevel="1" x14ac:dyDescent="0.2">
      <c r="A36" s="74" t="str">
        <f>"      "&amp;Labels!B65</f>
        <v xml:space="preserve">      Labor</v>
      </c>
      <c r="B36" s="23">
        <f>SUM(History!B54:G54)</f>
        <v>0</v>
      </c>
      <c r="D36" s="74" t="str">
        <f>"      "&amp;Labels!B65</f>
        <v xml:space="preserve">      Labor</v>
      </c>
      <c r="E36" s="23">
        <f>E61+E49</f>
        <v>0</v>
      </c>
    </row>
    <row r="37" spans="1:5" ht="12.75" hidden="1" customHeight="1" outlineLevel="1" x14ac:dyDescent="0.2">
      <c r="A37" s="74" t="str">
        <f>"      "&amp;Labels!B66</f>
        <v xml:space="preserve">      Overhead</v>
      </c>
      <c r="B37" s="23">
        <f>SUM(History!B55:G55)</f>
        <v>0</v>
      </c>
      <c r="D37" s="74" t="str">
        <f>"      "&amp;Labels!B66</f>
        <v xml:space="preserve">      Overhead</v>
      </c>
      <c r="E37" s="23">
        <f>E62+E50</f>
        <v>0</v>
      </c>
    </row>
    <row r="38" spans="1:5" ht="12.75" hidden="1" customHeight="1" outlineLevel="1" x14ac:dyDescent="0.2">
      <c r="A38" s="37" t="str">
        <f>"      "&amp;Labels!C64</f>
        <v xml:space="preserve">      Subtotal</v>
      </c>
      <c r="B38" s="72">
        <f>SUM(B36:B37)</f>
        <v>0</v>
      </c>
      <c r="D38" s="37" t="str">
        <f>"      "&amp;Labels!C64</f>
        <v xml:space="preserve">      Subtotal</v>
      </c>
      <c r="E38" s="72">
        <f>SUM(E36:E37)</f>
        <v>0</v>
      </c>
    </row>
    <row r="39" spans="1:5" ht="12.75" hidden="1" customHeight="1" outlineLevel="1" x14ac:dyDescent="0.2">
      <c r="A39" s="37" t="str">
        <f>"   "&amp;Labels!B67</f>
        <v xml:space="preserve">   Cost Center B</v>
      </c>
      <c r="B39" s="72"/>
      <c r="D39" s="37" t="str">
        <f>"   "&amp;Labels!B67</f>
        <v xml:space="preserve">   Cost Center B</v>
      </c>
      <c r="E39" s="72"/>
    </row>
    <row r="40" spans="1:5" ht="12.75" hidden="1" customHeight="1" outlineLevel="1" x14ac:dyDescent="0.2">
      <c r="A40" s="74" t="str">
        <f>"      "&amp;Labels!B68</f>
        <v xml:space="preserve">      Labor</v>
      </c>
      <c r="B40" s="23">
        <f>SUM(History!B58:G58)</f>
        <v>0</v>
      </c>
      <c r="D40" s="74" t="str">
        <f>"      "&amp;Labels!B68</f>
        <v xml:space="preserve">      Labor</v>
      </c>
      <c r="E40" s="23">
        <f>E65+E53</f>
        <v>0</v>
      </c>
    </row>
    <row r="41" spans="1:5" ht="12.75" hidden="1" customHeight="1" outlineLevel="1" x14ac:dyDescent="0.2">
      <c r="A41" s="74" t="str">
        <f>"      "&amp;Labels!B69</f>
        <v xml:space="preserve">      Material</v>
      </c>
      <c r="B41" s="23">
        <f>SUM(History!B59:G59)</f>
        <v>0</v>
      </c>
      <c r="D41" s="74" t="str">
        <f>"      "&amp;Labels!B69</f>
        <v xml:space="preserve">      Material</v>
      </c>
      <c r="E41" s="23">
        <f>E66+E54</f>
        <v>0</v>
      </c>
    </row>
    <row r="42" spans="1:5" ht="12.75" hidden="1" customHeight="1" outlineLevel="1" x14ac:dyDescent="0.2">
      <c r="A42" s="37" t="str">
        <f>"      "&amp;Labels!C67</f>
        <v xml:space="preserve">      Subtotal</v>
      </c>
      <c r="B42" s="72">
        <f>SUM(B40:B41)</f>
        <v>0</v>
      </c>
      <c r="D42" s="37" t="str">
        <f>"      "&amp;Labels!C67</f>
        <v xml:space="preserve">      Subtotal</v>
      </c>
      <c r="E42" s="72">
        <f>SUM(E40:E41)</f>
        <v>0</v>
      </c>
    </row>
    <row r="43" spans="1:5" ht="12.75" hidden="1" customHeight="1" outlineLevel="1" x14ac:dyDescent="0.2">
      <c r="A43" s="9" t="str">
        <f>"   "&amp;Labels!C63</f>
        <v xml:space="preserve">   Total</v>
      </c>
      <c r="B43" s="28">
        <f>SUM(B38,B42)</f>
        <v>0</v>
      </c>
      <c r="D43" s="9" t="str">
        <f>"   "&amp;Labels!C63</f>
        <v xml:space="preserve">   Total</v>
      </c>
      <c r="E43" s="28">
        <f>SUM(E38,E42)</f>
        <v>0</v>
      </c>
    </row>
    <row r="44" spans="1:5" ht="12.75" hidden="1" customHeight="1" outlineLevel="1" collapsed="1" x14ac:dyDescent="0.2"/>
    <row r="45" spans="1:5" ht="12.75" customHeight="1" collapsed="1" x14ac:dyDescent="0.2">
      <c r="A45" s="3" t="str">
        <f>"Variable Expense"</f>
        <v>Variable Expense</v>
      </c>
    </row>
    <row r="46" spans="1:5" ht="12.75" hidden="1" customHeight="1" outlineLevel="1" x14ac:dyDescent="0.2">
      <c r="A46" s="3" t="str">
        <f>""</f>
        <v/>
      </c>
    </row>
    <row r="47" spans="1:5" ht="12.75" hidden="1" customHeight="1" outlineLevel="1" x14ac:dyDescent="0.2">
      <c r="A47" s="7" t="str">
        <f>Labels!B46</f>
        <v>Variable Expense History</v>
      </c>
      <c r="B47" s="18"/>
      <c r="D47" s="7" t="str">
        <f>Labels!B33</f>
        <v>Variable Expense Budget</v>
      </c>
      <c r="E47" s="18"/>
    </row>
    <row r="48" spans="1:5" ht="12.75" hidden="1" customHeight="1" outlineLevel="1" x14ac:dyDescent="0.2">
      <c r="A48" s="37" t="str">
        <f>"   "&amp;Labels!B64</f>
        <v xml:space="preserve">   Cost Center A</v>
      </c>
      <c r="B48" s="72"/>
      <c r="D48" s="37" t="str">
        <f>"   "&amp;Labels!B64</f>
        <v xml:space="preserve">   Cost Center A</v>
      </c>
      <c r="E48" s="72"/>
    </row>
    <row r="49" spans="1:5" ht="12.75" hidden="1" customHeight="1" outlineLevel="1" x14ac:dyDescent="0.2">
      <c r="A49" s="74" t="str">
        <f>"      "&amp;Labels!B65</f>
        <v xml:space="preserve">      Labor</v>
      </c>
      <c r="B49" s="23">
        <f>B36</f>
        <v>0</v>
      </c>
      <c r="D49" s="74" t="str">
        <f>"      "&amp;Labels!B65</f>
        <v xml:space="preserve">      Labor</v>
      </c>
      <c r="E49" s="23">
        <f>SUM('(Tables)'!B101:G101)</f>
        <v>0</v>
      </c>
    </row>
    <row r="50" spans="1:5" ht="12.75" hidden="1" customHeight="1" outlineLevel="1" x14ac:dyDescent="0.2">
      <c r="A50" s="74" t="str">
        <f>"      "&amp;Labels!B66</f>
        <v xml:space="preserve">      Overhead</v>
      </c>
      <c r="B50" s="23">
        <f>B37</f>
        <v>0</v>
      </c>
      <c r="D50" s="74" t="str">
        <f>"      "&amp;Labels!B66</f>
        <v xml:space="preserve">      Overhead</v>
      </c>
      <c r="E50" s="23">
        <f>SUM('(Tables)'!B102:G102)</f>
        <v>0</v>
      </c>
    </row>
    <row r="51" spans="1:5" ht="12.75" hidden="1" customHeight="1" outlineLevel="1" x14ac:dyDescent="0.2">
      <c r="A51" s="37" t="str">
        <f>"      "&amp;Labels!C64</f>
        <v xml:space="preserve">      Subtotal</v>
      </c>
      <c r="B51" s="72">
        <f>SUM(B49:B50)</f>
        <v>0</v>
      </c>
      <c r="D51" s="37" t="str">
        <f>"      "&amp;Labels!C64</f>
        <v xml:space="preserve">      Subtotal</v>
      </c>
      <c r="E51" s="72">
        <f>SUM(E49:E50)</f>
        <v>0</v>
      </c>
    </row>
    <row r="52" spans="1:5" ht="12.75" hidden="1" customHeight="1" outlineLevel="1" x14ac:dyDescent="0.2">
      <c r="A52" s="37" t="str">
        <f>"   "&amp;Labels!B67</f>
        <v xml:space="preserve">   Cost Center B</v>
      </c>
      <c r="B52" s="72"/>
      <c r="D52" s="37" t="str">
        <f>"   "&amp;Labels!B67</f>
        <v xml:space="preserve">   Cost Center B</v>
      </c>
      <c r="E52" s="72"/>
    </row>
    <row r="53" spans="1:5" ht="12.75" hidden="1" customHeight="1" outlineLevel="1" x14ac:dyDescent="0.2">
      <c r="A53" s="74" t="str">
        <f>"      "&amp;Labels!B68</f>
        <v xml:space="preserve">      Labor</v>
      </c>
      <c r="B53" s="23">
        <f>B40</f>
        <v>0</v>
      </c>
      <c r="D53" s="74" t="str">
        <f>"      "&amp;Labels!B68</f>
        <v xml:space="preserve">      Labor</v>
      </c>
      <c r="E53" s="23">
        <f>SUM('(Tables)'!B105:G105)</f>
        <v>0</v>
      </c>
    </row>
    <row r="54" spans="1:5" ht="12.75" hidden="1" customHeight="1" outlineLevel="1" x14ac:dyDescent="0.2">
      <c r="A54" s="74" t="str">
        <f>"      "&amp;Labels!B69</f>
        <v xml:space="preserve">      Material</v>
      </c>
      <c r="B54" s="23">
        <f>B41</f>
        <v>0</v>
      </c>
      <c r="D54" s="74" t="str">
        <f>"      "&amp;Labels!B69</f>
        <v xml:space="preserve">      Material</v>
      </c>
      <c r="E54" s="23">
        <f>SUM('(Tables)'!B106:G106)</f>
        <v>0</v>
      </c>
    </row>
    <row r="55" spans="1:5" ht="12.75" hidden="1" customHeight="1" outlineLevel="1" x14ac:dyDescent="0.2">
      <c r="A55" s="37" t="str">
        <f>"      "&amp;Labels!C67</f>
        <v xml:space="preserve">      Subtotal</v>
      </c>
      <c r="B55" s="72">
        <f>SUM(B53:B54)</f>
        <v>0</v>
      </c>
      <c r="D55" s="37" t="str">
        <f>"      "&amp;Labels!C67</f>
        <v xml:space="preserve">      Subtotal</v>
      </c>
      <c r="E55" s="72">
        <f>SUM(E53:E54)</f>
        <v>0</v>
      </c>
    </row>
    <row r="56" spans="1:5" ht="12.75" hidden="1" customHeight="1" outlineLevel="1" x14ac:dyDescent="0.2">
      <c r="A56" s="9" t="str">
        <f>"   "&amp;Labels!C63</f>
        <v xml:space="preserve">   Total</v>
      </c>
      <c r="B56" s="28">
        <f>SUM(B51,B55)</f>
        <v>0</v>
      </c>
      <c r="D56" s="9" t="str">
        <f>"   "&amp;Labels!C63</f>
        <v xml:space="preserve">   Total</v>
      </c>
      <c r="E56" s="28">
        <f>SUM(E51,E55)</f>
        <v>0</v>
      </c>
    </row>
    <row r="57" spans="1:5" ht="12.75" hidden="1" customHeight="1" outlineLevel="1" collapsed="1" x14ac:dyDescent="0.2"/>
    <row r="58" spans="1:5" ht="12.75" customHeight="1" collapsed="1" x14ac:dyDescent="0.2">
      <c r="A58" s="3" t="str">
        <f>"Fixed Expense"</f>
        <v>Fixed Expense</v>
      </c>
    </row>
    <row r="59" spans="1:5" ht="12.75" hidden="1" customHeight="1" outlineLevel="1" x14ac:dyDescent="0.2">
      <c r="A59" s="7" t="str">
        <f>Labels!B27</f>
        <v>Fixed Expense History</v>
      </c>
      <c r="B59" s="18"/>
      <c r="D59" s="7" t="str">
        <f>Labels!B24</f>
        <v>Fixed Expense Budget</v>
      </c>
      <c r="E59" s="18"/>
    </row>
    <row r="60" spans="1:5" ht="12.75" hidden="1" customHeight="1" outlineLevel="1" x14ac:dyDescent="0.2">
      <c r="A60" s="37" t="str">
        <f>"   "&amp;Labels!B64</f>
        <v xml:space="preserve">   Cost Center A</v>
      </c>
      <c r="B60" s="72"/>
      <c r="D60" s="37" t="str">
        <f>"   "&amp;Labels!B64</f>
        <v xml:space="preserve">   Cost Center A</v>
      </c>
      <c r="E60" s="72"/>
    </row>
    <row r="61" spans="1:5" ht="12.75" hidden="1" customHeight="1" outlineLevel="1" x14ac:dyDescent="0.2">
      <c r="A61" s="74" t="str">
        <f>"      "&amp;Labels!B65</f>
        <v xml:space="preserve">      Labor</v>
      </c>
      <c r="B61" s="23">
        <f>SUM(History!B67:G67)</f>
        <v>0</v>
      </c>
      <c r="D61" s="74" t="str">
        <f>"      "&amp;Labels!B65</f>
        <v xml:space="preserve">      Labor</v>
      </c>
      <c r="E61" s="23">
        <f>SUM('Budget by Time'!E67:J67)</f>
        <v>0</v>
      </c>
    </row>
    <row r="62" spans="1:5" ht="12.75" hidden="1" customHeight="1" outlineLevel="1" x14ac:dyDescent="0.2">
      <c r="A62" s="74" t="str">
        <f>"      "&amp;Labels!B66</f>
        <v xml:space="preserve">      Overhead</v>
      </c>
      <c r="B62" s="23">
        <f>SUM(History!B68:G68)</f>
        <v>0</v>
      </c>
      <c r="D62" s="74" t="str">
        <f>"      "&amp;Labels!B66</f>
        <v xml:space="preserve">      Overhead</v>
      </c>
      <c r="E62" s="23">
        <f>SUM('Budget by Time'!E68:J68)</f>
        <v>0</v>
      </c>
    </row>
    <row r="63" spans="1:5" ht="12.75" hidden="1" customHeight="1" outlineLevel="1" x14ac:dyDescent="0.2">
      <c r="A63" s="37" t="str">
        <f>"      "&amp;Labels!C64</f>
        <v xml:space="preserve">      Subtotal</v>
      </c>
      <c r="B63" s="72">
        <f>SUM(B61:B62)</f>
        <v>0</v>
      </c>
      <c r="D63" s="37" t="str">
        <f>"      "&amp;Labels!C64</f>
        <v xml:space="preserve">      Subtotal</v>
      </c>
      <c r="E63" s="72">
        <f>SUM(E61:E62)</f>
        <v>0</v>
      </c>
    </row>
    <row r="64" spans="1:5" ht="12.75" hidden="1" customHeight="1" outlineLevel="1" x14ac:dyDescent="0.2">
      <c r="A64" s="37" t="str">
        <f>"   "&amp;Labels!B67</f>
        <v xml:space="preserve">   Cost Center B</v>
      </c>
      <c r="B64" s="72"/>
      <c r="D64" s="37" t="str">
        <f>"   "&amp;Labels!B67</f>
        <v xml:space="preserve">   Cost Center B</v>
      </c>
      <c r="E64" s="72"/>
    </row>
    <row r="65" spans="1:5" ht="12.75" hidden="1" customHeight="1" outlineLevel="1" x14ac:dyDescent="0.2">
      <c r="A65" s="74" t="str">
        <f>"      "&amp;Labels!B68</f>
        <v xml:space="preserve">      Labor</v>
      </c>
      <c r="B65" s="23">
        <f>SUM(History!B71:G71)</f>
        <v>0</v>
      </c>
      <c r="D65" s="74" t="str">
        <f>"      "&amp;Labels!B68</f>
        <v xml:space="preserve">      Labor</v>
      </c>
      <c r="E65" s="23">
        <f>SUM('Budget by Time'!E71:J71)</f>
        <v>0</v>
      </c>
    </row>
    <row r="66" spans="1:5" ht="12.75" hidden="1" customHeight="1" outlineLevel="1" x14ac:dyDescent="0.2">
      <c r="A66" s="74" t="str">
        <f>"      "&amp;Labels!B69</f>
        <v xml:space="preserve">      Material</v>
      </c>
      <c r="B66" s="23">
        <f>SUM(History!B72:G72)</f>
        <v>0</v>
      </c>
      <c r="D66" s="74" t="str">
        <f>"      "&amp;Labels!B69</f>
        <v xml:space="preserve">      Material</v>
      </c>
      <c r="E66" s="23">
        <f>SUM('Budget by Time'!E72:J72)</f>
        <v>0</v>
      </c>
    </row>
    <row r="67" spans="1:5" ht="12.75" hidden="1" customHeight="1" outlineLevel="1" x14ac:dyDescent="0.2">
      <c r="A67" s="37" t="str">
        <f>"      "&amp;Labels!C67</f>
        <v xml:space="preserve">      Subtotal</v>
      </c>
      <c r="B67" s="72">
        <f>SUM(B65:B66)</f>
        <v>0</v>
      </c>
      <c r="D67" s="37" t="str">
        <f>"      "&amp;Labels!C67</f>
        <v xml:space="preserve">      Subtotal</v>
      </c>
      <c r="E67" s="72">
        <f>SUM(E65:E66)</f>
        <v>0</v>
      </c>
    </row>
    <row r="68" spans="1:5" ht="12.75" hidden="1" customHeight="1" outlineLevel="1" x14ac:dyDescent="0.2">
      <c r="A68" s="9" t="str">
        <f>"   "&amp;Labels!C63</f>
        <v xml:space="preserve">   Total</v>
      </c>
      <c r="B68" s="28">
        <f>SUM(B63,B67)</f>
        <v>0</v>
      </c>
      <c r="D68" s="9" t="str">
        <f>"   "&amp;Labels!C63</f>
        <v xml:space="preserve">   Total</v>
      </c>
      <c r="E68" s="28">
        <f>SUM(E63,E67)</f>
        <v>0</v>
      </c>
    </row>
    <row r="69" spans="1:5" ht="12.75" hidden="1" customHeight="1" outlineLevel="1" collapsed="1" x14ac:dyDescent="0.2"/>
    <row r="70" spans="1:5" ht="12.75" customHeight="1" collapsed="1" x14ac:dyDescent="0.2"/>
    <row r="71" spans="1:5" ht="12.75" customHeight="1" collapsed="1" x14ac:dyDescent="0.2">
      <c r="A71" s="2" t="str">
        <f>"Activity Counts"</f>
        <v>Activity Counts</v>
      </c>
    </row>
    <row r="72" spans="1:5" ht="12.75" hidden="1" customHeight="1" outlineLevel="1" x14ac:dyDescent="0.2">
      <c r="A72" s="1" t="str">
        <f>" "</f>
        <v xml:space="preserve"> </v>
      </c>
    </row>
    <row r="73" spans="1:5" ht="12.75" hidden="1" customHeight="1" outlineLevel="1" x14ac:dyDescent="0.2">
      <c r="A73" s="7" t="str">
        <f>Labels!B17</f>
        <v>Activity History</v>
      </c>
      <c r="B73" s="36"/>
      <c r="D73" s="7" t="str">
        <f>Labels!B10</f>
        <v>Activity Budget</v>
      </c>
      <c r="E73" s="36"/>
    </row>
    <row r="74" spans="1:5" ht="12.75" hidden="1" customHeight="1" outlineLevel="1" x14ac:dyDescent="0.2">
      <c r="A74" s="37" t="str">
        <f>"   "&amp;Labels!B56</f>
        <v xml:space="preserve">   Sales Units A</v>
      </c>
      <c r="B74" s="39">
        <f>SUM(Inputs!B42:G42)</f>
        <v>0</v>
      </c>
      <c r="D74" s="37" t="str">
        <f>"   "&amp;Labels!B56</f>
        <v xml:space="preserve">   Sales Units A</v>
      </c>
      <c r="E74" s="98">
        <f>Inputs!B46</f>
        <v>0</v>
      </c>
    </row>
    <row r="75" spans="1:5" ht="12.75" hidden="1" customHeight="1" outlineLevel="1" x14ac:dyDescent="0.2">
      <c r="A75" s="40" t="str">
        <f>"   "&amp;Labels!B57</f>
        <v xml:space="preserve">   Sales Units B</v>
      </c>
      <c r="B75" s="42">
        <f>SUM(Inputs!B43:G43)</f>
        <v>0</v>
      </c>
      <c r="D75" s="40" t="str">
        <f>"   "&amp;Labels!B57</f>
        <v xml:space="preserve">   Sales Units B</v>
      </c>
      <c r="E75" s="99">
        <f>Inputs!B47</f>
        <v>0</v>
      </c>
    </row>
    <row r="76" spans="1:5" ht="12.75" hidden="1" customHeight="1" outlineLevel="1" x14ac:dyDescent="0.2"/>
    <row r="77" spans="1:5" ht="12.75" hidden="1" customHeight="1" outlineLevel="1" collapsed="1" x14ac:dyDescent="0.2"/>
    <row r="78" spans="1:5" ht="12.75" customHeight="1" collapsed="1" x14ac:dyDescent="0.2"/>
  </sheetData>
  <mergeCells count="6">
    <mergeCell ref="A31:B31"/>
    <mergeCell ref="A1:D1"/>
    <mergeCell ref="A2:D2"/>
    <mergeCell ref="A3:D3"/>
    <mergeCell ref="A4:D4"/>
    <mergeCell ref="A7:B7"/>
  </mergeCells>
  <pageMargins left="0.25" right="0.25" top="0.5" bottom="0.5" header="0.5" footer="0.5"/>
  <pageSetup paperSize="9" fitToHeight="32767" orientation="landscape"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86"/>
  <sheetViews>
    <sheetView zoomScaleNormal="100" workbookViewId="0">
      <selection sqref="A1:D1"/>
    </sheetView>
  </sheetViews>
  <sheetFormatPr defaultRowHeight="12.75" customHeight="1" outlineLevelRow="1" x14ac:dyDescent="0.2"/>
  <cols>
    <col min="1" max="1" width="20.85546875" customWidth="1"/>
    <col min="2" max="2" width="16.42578125" customWidth="1"/>
    <col min="4" max="4" width="21" customWidth="1"/>
    <col min="5" max="5" width="17.28515625" customWidth="1"/>
    <col min="6" max="6" width="9" customWidth="1"/>
    <col min="7" max="7" width="8.7109375" customWidth="1"/>
    <col min="8" max="8" width="8.5703125" customWidth="1"/>
    <col min="9" max="9" width="8.85546875" customWidth="1"/>
    <col min="10" max="10" width="8.7109375" customWidth="1"/>
    <col min="11" max="11" width="5.42578125" customWidth="1"/>
    <col min="12" max="12" width="5.85546875" customWidth="1"/>
  </cols>
  <sheetData>
    <row r="1" spans="1:12" ht="12.75" customHeight="1" x14ac:dyDescent="0.2">
      <c r="A1" s="190" t="str">
        <f>"Activity-Based Budget"</f>
        <v>Activity-Based Budget</v>
      </c>
      <c r="B1" s="190"/>
      <c r="C1" s="190"/>
      <c r="D1" s="190"/>
    </row>
    <row r="2" spans="1:12" ht="12.75" customHeight="1" x14ac:dyDescent="0.2">
      <c r="A2" s="190" t="str">
        <f>"Organization: "&amp;Inputs!B7</f>
        <v>Organization: ABC, Inc.</v>
      </c>
      <c r="B2" s="190"/>
      <c r="C2" s="190"/>
      <c r="D2" s="190"/>
    </row>
    <row r="3" spans="1:12" ht="12.75" customHeight="1" x14ac:dyDescent="0.2">
      <c r="A3" s="190" t="str">
        <f>"Budget by Time"&amp;" "&amp;""</f>
        <v xml:space="preserve">Budget by Time </v>
      </c>
      <c r="B3" s="190"/>
      <c r="C3" s="190"/>
      <c r="D3" s="190"/>
    </row>
    <row r="4" spans="1:12" ht="12.75" customHeight="1" x14ac:dyDescent="0.2">
      <c r="A4" s="190" t="str">
        <f>""</f>
        <v/>
      </c>
      <c r="B4" s="190"/>
      <c r="C4" s="190"/>
      <c r="D4" s="190"/>
    </row>
    <row r="5" spans="1:12" ht="12.75" customHeight="1" x14ac:dyDescent="0.2">
      <c r="A5" s="5" t="str">
        <f>Labels!B52</f>
        <v>History Time Range</v>
      </c>
      <c r="B5" s="69" t="str">
        <f>Inputs!E7</f>
        <v>1/1/2010 - 6/30/2010</v>
      </c>
      <c r="D5" s="5" t="str">
        <f>Labels!B51</f>
        <v>Budget Time Range</v>
      </c>
      <c r="E5" s="69" t="str">
        <f>Inputs!E8</f>
        <v>7/1/2010 - 12/31/2010</v>
      </c>
    </row>
    <row r="7" spans="1:12" ht="12.75" customHeight="1" x14ac:dyDescent="0.2">
      <c r="A7" s="192" t="str">
        <f>"Summary by Cost Center"</f>
        <v>Summary by Cost Center</v>
      </c>
      <c r="B7" s="192"/>
    </row>
    <row r="8" spans="1:12" ht="12.75" customHeight="1" x14ac:dyDescent="0.2">
      <c r="A8" s="1" t="str">
        <f>" "</f>
        <v xml:space="preserve"> </v>
      </c>
    </row>
    <row r="9" spans="1:12" ht="12.75" customHeight="1" x14ac:dyDescent="0.2">
      <c r="A9" s="3" t="str">
        <f>"Total Expense"</f>
        <v>Total Expense</v>
      </c>
    </row>
    <row r="10" spans="1:12" ht="12.75" customHeight="1" x14ac:dyDescent="0.2">
      <c r="A10" s="3" t="str">
        <f>""</f>
        <v/>
      </c>
    </row>
    <row r="11" spans="1:12" ht="12.75" customHeight="1" x14ac:dyDescent="0.2">
      <c r="A11" s="1" t="str">
        <f>" "</f>
        <v xml:space="preserve"> </v>
      </c>
      <c r="E11" s="11" t="str">
        <f>'(FnCalls 1)'!F12</f>
        <v>Jul 2010</v>
      </c>
      <c r="F11" s="12" t="str">
        <f>'(FnCalls 1)'!F13</f>
        <v>Aug 2010</v>
      </c>
      <c r="G11" s="12" t="str">
        <f>'(FnCalls 1)'!F14</f>
        <v>Sep 2010</v>
      </c>
      <c r="H11" s="12" t="str">
        <f>'(FnCalls 1)'!F15</f>
        <v>Oct 2010</v>
      </c>
      <c r="I11" s="12" t="str">
        <f>'(FnCalls 1)'!F16</f>
        <v>Nov 2010</v>
      </c>
      <c r="J11" s="12" t="str">
        <f>'(FnCalls 1)'!F17</f>
        <v>Dec 2010</v>
      </c>
      <c r="K11" s="13" t="str">
        <f>'(FnCalls 1)'!H6</f>
        <v>2010</v>
      </c>
      <c r="L11" s="13" t="s">
        <v>378</v>
      </c>
    </row>
    <row r="12" spans="1:12" ht="12.75" customHeight="1" x14ac:dyDescent="0.2">
      <c r="A12" s="7" t="str">
        <f>Labels!B30</f>
        <v>Expense History</v>
      </c>
      <c r="B12" s="18"/>
      <c r="D12" s="7" t="str">
        <f>Labels!B23</f>
        <v>Expense Budget</v>
      </c>
      <c r="E12" s="70"/>
      <c r="F12" s="70"/>
      <c r="G12" s="70"/>
      <c r="H12" s="70"/>
      <c r="I12" s="70"/>
      <c r="J12" s="70"/>
      <c r="K12" s="18"/>
      <c r="L12" s="18"/>
    </row>
    <row r="13" spans="1:12" ht="12.75" customHeight="1" x14ac:dyDescent="0.2">
      <c r="A13" s="37" t="str">
        <f>"   "&amp;Labels!B64</f>
        <v xml:space="preserve">   Cost Center A</v>
      </c>
      <c r="B13" s="72">
        <f>SUM(B40:B41)</f>
        <v>0</v>
      </c>
      <c r="D13" s="37" t="str">
        <f>"   "&amp;Labels!B64</f>
        <v xml:space="preserve">   Cost Center A</v>
      </c>
      <c r="E13" s="75">
        <f t="shared" ref="E13:J13" si="0">SUM(E40:E41)</f>
        <v>0</v>
      </c>
      <c r="F13" s="75">
        <f t="shared" si="0"/>
        <v>0</v>
      </c>
      <c r="G13" s="75">
        <f t="shared" si="0"/>
        <v>0</v>
      </c>
      <c r="H13" s="75">
        <f t="shared" si="0"/>
        <v>0</v>
      </c>
      <c r="I13" s="75">
        <f t="shared" si="0"/>
        <v>0</v>
      </c>
      <c r="J13" s="75">
        <f t="shared" si="0"/>
        <v>0</v>
      </c>
      <c r="K13" s="23">
        <f>SUM(E13:J13)</f>
        <v>0</v>
      </c>
      <c r="L13" s="23">
        <f>SUM(E13:J13)</f>
        <v>0</v>
      </c>
    </row>
    <row r="14" spans="1:12" ht="12.75" customHeight="1" x14ac:dyDescent="0.2">
      <c r="A14" s="37" t="str">
        <f>"   "&amp;Labels!B67</f>
        <v xml:space="preserve">   Cost Center B</v>
      </c>
      <c r="B14" s="72">
        <f>SUM(B44:B45)</f>
        <v>0</v>
      </c>
      <c r="D14" s="37" t="str">
        <f>"   "&amp;Labels!B67</f>
        <v xml:space="preserve">   Cost Center B</v>
      </c>
      <c r="E14" s="75">
        <f t="shared" ref="E14:J14" si="1">SUM(E44:E45)</f>
        <v>0</v>
      </c>
      <c r="F14" s="75">
        <f t="shared" si="1"/>
        <v>0</v>
      </c>
      <c r="G14" s="75">
        <f t="shared" si="1"/>
        <v>0</v>
      </c>
      <c r="H14" s="75">
        <f t="shared" si="1"/>
        <v>0</v>
      </c>
      <c r="I14" s="75">
        <f t="shared" si="1"/>
        <v>0</v>
      </c>
      <c r="J14" s="75">
        <f t="shared" si="1"/>
        <v>0</v>
      </c>
      <c r="K14" s="23">
        <f>SUM(E14:J14)</f>
        <v>0</v>
      </c>
      <c r="L14" s="23">
        <f>SUM(E14:J14)</f>
        <v>0</v>
      </c>
    </row>
    <row r="15" spans="1:12" ht="12.75" customHeight="1" x14ac:dyDescent="0.2">
      <c r="A15" s="9" t="str">
        <f>"   "&amp;Labels!C63</f>
        <v xml:space="preserve">   Total</v>
      </c>
      <c r="B15" s="28">
        <f>SUM(B13:B14)</f>
        <v>0</v>
      </c>
      <c r="D15" s="9" t="str">
        <f>"   "&amp;Labels!C63</f>
        <v xml:space="preserve">   Total</v>
      </c>
      <c r="E15" s="73">
        <f t="shared" ref="E15:J15" si="2">SUM(E13:E14)</f>
        <v>0</v>
      </c>
      <c r="F15" s="73">
        <f t="shared" si="2"/>
        <v>0</v>
      </c>
      <c r="G15" s="73">
        <f t="shared" si="2"/>
        <v>0</v>
      </c>
      <c r="H15" s="73">
        <f t="shared" si="2"/>
        <v>0</v>
      </c>
      <c r="I15" s="73">
        <f t="shared" si="2"/>
        <v>0</v>
      </c>
      <c r="J15" s="73">
        <f t="shared" si="2"/>
        <v>0</v>
      </c>
      <c r="K15" s="28">
        <f>SUM(E15:J15)</f>
        <v>0</v>
      </c>
      <c r="L15" s="28">
        <f>SUM(E15:J15)</f>
        <v>0</v>
      </c>
    </row>
    <row r="17" spans="1:12" ht="12.75" customHeight="1" collapsed="1" x14ac:dyDescent="0.2">
      <c r="A17" s="3" t="str">
        <f>"Variable Expense"</f>
        <v>Variable Expense</v>
      </c>
    </row>
    <row r="18" spans="1:12" ht="12.75" hidden="1" customHeight="1" outlineLevel="1" x14ac:dyDescent="0.2">
      <c r="A18" s="3" t="str">
        <f>""</f>
        <v/>
      </c>
    </row>
    <row r="19" spans="1:12" ht="12.75" hidden="1" customHeight="1" outlineLevel="1" x14ac:dyDescent="0.2">
      <c r="A19" s="1" t="str">
        <f>" "</f>
        <v xml:space="preserve"> </v>
      </c>
      <c r="E19" s="11" t="str">
        <f>'(FnCalls 1)'!F12</f>
        <v>Jul 2010</v>
      </c>
      <c r="F19" s="12" t="str">
        <f>'(FnCalls 1)'!F13</f>
        <v>Aug 2010</v>
      </c>
      <c r="G19" s="12" t="str">
        <f>'(FnCalls 1)'!F14</f>
        <v>Sep 2010</v>
      </c>
      <c r="H19" s="12" t="str">
        <f>'(FnCalls 1)'!F15</f>
        <v>Oct 2010</v>
      </c>
      <c r="I19" s="12" t="str">
        <f>'(FnCalls 1)'!F16</f>
        <v>Nov 2010</v>
      </c>
      <c r="J19" s="12" t="str">
        <f>'(FnCalls 1)'!F17</f>
        <v>Dec 2010</v>
      </c>
      <c r="K19" s="13" t="str">
        <f>'(FnCalls 1)'!H6</f>
        <v>2010</v>
      </c>
      <c r="L19" s="13" t="s">
        <v>378</v>
      </c>
    </row>
    <row r="20" spans="1:12" ht="12.75" hidden="1" customHeight="1" outlineLevel="1" x14ac:dyDescent="0.2">
      <c r="A20" s="7" t="str">
        <f>Labels!B46</f>
        <v>Variable Expense History</v>
      </c>
      <c r="B20" s="18"/>
      <c r="D20" s="7" t="str">
        <f>Labels!B37</f>
        <v>Variable Expense Budget</v>
      </c>
      <c r="E20" s="70"/>
      <c r="F20" s="70"/>
      <c r="G20" s="70"/>
      <c r="H20" s="70"/>
      <c r="I20" s="70"/>
      <c r="J20" s="70"/>
      <c r="K20" s="18"/>
      <c r="L20" s="18"/>
    </row>
    <row r="21" spans="1:12" ht="12.75" hidden="1" customHeight="1" outlineLevel="1" x14ac:dyDescent="0.2">
      <c r="A21" s="37" t="str">
        <f>"   "&amp;Labels!B64</f>
        <v xml:space="preserve">   Cost Center A</v>
      </c>
      <c r="B21" s="72">
        <f>SUM(B54:B55)</f>
        <v>0</v>
      </c>
      <c r="D21" s="37" t="str">
        <f>"   "&amp;Labels!B64</f>
        <v xml:space="preserve">   Cost Center A</v>
      </c>
      <c r="E21" s="75">
        <f t="shared" ref="E21:J21" si="3">SUM(E54:E55)</f>
        <v>0</v>
      </c>
      <c r="F21" s="75">
        <f t="shared" si="3"/>
        <v>0</v>
      </c>
      <c r="G21" s="75">
        <f t="shared" si="3"/>
        <v>0</v>
      </c>
      <c r="H21" s="75">
        <f t="shared" si="3"/>
        <v>0</v>
      </c>
      <c r="I21" s="75">
        <f t="shared" si="3"/>
        <v>0</v>
      </c>
      <c r="J21" s="75">
        <f t="shared" si="3"/>
        <v>0</v>
      </c>
      <c r="K21" s="23">
        <f>SUM(E21:J21)</f>
        <v>0</v>
      </c>
      <c r="L21" s="23">
        <f>SUM(E21:J21)</f>
        <v>0</v>
      </c>
    </row>
    <row r="22" spans="1:12" ht="12.75" hidden="1" customHeight="1" outlineLevel="1" x14ac:dyDescent="0.2">
      <c r="A22" s="37" t="str">
        <f>"   "&amp;Labels!B67</f>
        <v xml:space="preserve">   Cost Center B</v>
      </c>
      <c r="B22" s="72">
        <f>SUM(B58:B59)</f>
        <v>0</v>
      </c>
      <c r="D22" s="37" t="str">
        <f>"   "&amp;Labels!B67</f>
        <v xml:space="preserve">   Cost Center B</v>
      </c>
      <c r="E22" s="75">
        <f t="shared" ref="E22:J22" si="4">SUM(E58:E59)</f>
        <v>0</v>
      </c>
      <c r="F22" s="75">
        <f t="shared" si="4"/>
        <v>0</v>
      </c>
      <c r="G22" s="75">
        <f t="shared" si="4"/>
        <v>0</v>
      </c>
      <c r="H22" s="75">
        <f t="shared" si="4"/>
        <v>0</v>
      </c>
      <c r="I22" s="75">
        <f t="shared" si="4"/>
        <v>0</v>
      </c>
      <c r="J22" s="75">
        <f t="shared" si="4"/>
        <v>0</v>
      </c>
      <c r="K22" s="23">
        <f>SUM(E22:J22)</f>
        <v>0</v>
      </c>
      <c r="L22" s="23">
        <f>SUM(E22:J22)</f>
        <v>0</v>
      </c>
    </row>
    <row r="23" spans="1:12" ht="12.75" hidden="1" customHeight="1" outlineLevel="1" x14ac:dyDescent="0.2">
      <c r="A23" s="9" t="str">
        <f>"   "&amp;Labels!C63</f>
        <v xml:space="preserve">   Total</v>
      </c>
      <c r="B23" s="28">
        <f>SUM(B21:B22)</f>
        <v>0</v>
      </c>
      <c r="D23" s="9" t="str">
        <f>"   "&amp;Labels!C63</f>
        <v xml:space="preserve">   Total</v>
      </c>
      <c r="E23" s="73">
        <f t="shared" ref="E23:J23" si="5">SUM(E21:E22)</f>
        <v>0</v>
      </c>
      <c r="F23" s="73">
        <f t="shared" si="5"/>
        <v>0</v>
      </c>
      <c r="G23" s="73">
        <f t="shared" si="5"/>
        <v>0</v>
      </c>
      <c r="H23" s="73">
        <f t="shared" si="5"/>
        <v>0</v>
      </c>
      <c r="I23" s="73">
        <f t="shared" si="5"/>
        <v>0</v>
      </c>
      <c r="J23" s="73">
        <f t="shared" si="5"/>
        <v>0</v>
      </c>
      <c r="K23" s="28">
        <f>SUM(E23:J23)</f>
        <v>0</v>
      </c>
      <c r="L23" s="28">
        <f>SUM(E23:J23)</f>
        <v>0</v>
      </c>
    </row>
    <row r="24" spans="1:12" ht="12.75" hidden="1" customHeight="1" outlineLevel="1" collapsed="1" x14ac:dyDescent="0.2"/>
    <row r="25" spans="1:12" ht="12.75" customHeight="1" collapsed="1" x14ac:dyDescent="0.2">
      <c r="A25" s="3" t="str">
        <f>"Fixed Expense"</f>
        <v>Fixed Expense</v>
      </c>
    </row>
    <row r="26" spans="1:12" ht="12.75" hidden="1" customHeight="1" outlineLevel="1" x14ac:dyDescent="0.2">
      <c r="A26" s="3" t="str">
        <f>""</f>
        <v/>
      </c>
    </row>
    <row r="27" spans="1:12" ht="12.75" hidden="1" customHeight="1" outlineLevel="1" x14ac:dyDescent="0.2">
      <c r="A27" s="1" t="str">
        <f>" "</f>
        <v xml:space="preserve"> </v>
      </c>
      <c r="E27" s="11" t="str">
        <f>'(FnCalls 1)'!F12</f>
        <v>Jul 2010</v>
      </c>
      <c r="F27" s="12" t="str">
        <f>'(FnCalls 1)'!F13</f>
        <v>Aug 2010</v>
      </c>
      <c r="G27" s="12" t="str">
        <f>'(FnCalls 1)'!F14</f>
        <v>Sep 2010</v>
      </c>
      <c r="H27" s="12" t="str">
        <f>'(FnCalls 1)'!F15</f>
        <v>Oct 2010</v>
      </c>
      <c r="I27" s="12" t="str">
        <f>'(FnCalls 1)'!F16</f>
        <v>Nov 2010</v>
      </c>
      <c r="J27" s="12" t="str">
        <f>'(FnCalls 1)'!F17</f>
        <v>Dec 2010</v>
      </c>
      <c r="K27" s="13" t="str">
        <f>'(FnCalls 1)'!H6</f>
        <v>2010</v>
      </c>
      <c r="L27" s="13" t="s">
        <v>378</v>
      </c>
    </row>
    <row r="28" spans="1:12" ht="12.75" hidden="1" customHeight="1" outlineLevel="1" x14ac:dyDescent="0.2">
      <c r="A28" s="7" t="str">
        <f>Labels!B27</f>
        <v>Fixed Expense History</v>
      </c>
      <c r="B28" s="18"/>
      <c r="D28" s="7" t="str">
        <f>Labels!B25</f>
        <v>Fixed Expense Budget</v>
      </c>
      <c r="E28" s="70"/>
      <c r="F28" s="70"/>
      <c r="G28" s="70"/>
      <c r="H28" s="70"/>
      <c r="I28" s="70"/>
      <c r="J28" s="70"/>
      <c r="K28" s="18"/>
      <c r="L28" s="18"/>
    </row>
    <row r="29" spans="1:12" ht="12.75" hidden="1" customHeight="1" outlineLevel="1" x14ac:dyDescent="0.2">
      <c r="A29" s="37" t="str">
        <f>"   "&amp;Labels!B64</f>
        <v xml:space="preserve">   Cost Center A</v>
      </c>
      <c r="B29" s="72">
        <f>SUM(B67:B68)</f>
        <v>0</v>
      </c>
      <c r="D29" s="37" t="str">
        <f>"   "&amp;Labels!B64</f>
        <v xml:space="preserve">   Cost Center A</v>
      </c>
      <c r="E29" s="75">
        <f t="shared" ref="E29:J29" si="6">SUM(E67:E68)</f>
        <v>0</v>
      </c>
      <c r="F29" s="75">
        <f t="shared" si="6"/>
        <v>0</v>
      </c>
      <c r="G29" s="75">
        <f t="shared" si="6"/>
        <v>0</v>
      </c>
      <c r="H29" s="75">
        <f t="shared" si="6"/>
        <v>0</v>
      </c>
      <c r="I29" s="75">
        <f t="shared" si="6"/>
        <v>0</v>
      </c>
      <c r="J29" s="75">
        <f t="shared" si="6"/>
        <v>0</v>
      </c>
      <c r="K29" s="23">
        <f>SUM(E29:J29)</f>
        <v>0</v>
      </c>
      <c r="L29" s="23">
        <f>SUM(E29:J29)</f>
        <v>0</v>
      </c>
    </row>
    <row r="30" spans="1:12" ht="12.75" hidden="1" customHeight="1" outlineLevel="1" x14ac:dyDescent="0.2">
      <c r="A30" s="37" t="str">
        <f>"   "&amp;Labels!B67</f>
        <v xml:space="preserve">   Cost Center B</v>
      </c>
      <c r="B30" s="72">
        <f>SUM(B71:B72)</f>
        <v>0</v>
      </c>
      <c r="D30" s="37" t="str">
        <f>"   "&amp;Labels!B67</f>
        <v xml:space="preserve">   Cost Center B</v>
      </c>
      <c r="E30" s="75">
        <f t="shared" ref="E30:J30" si="7">SUM(E71:E72)</f>
        <v>0</v>
      </c>
      <c r="F30" s="75">
        <f t="shared" si="7"/>
        <v>0</v>
      </c>
      <c r="G30" s="75">
        <f t="shared" si="7"/>
        <v>0</v>
      </c>
      <c r="H30" s="75">
        <f t="shared" si="7"/>
        <v>0</v>
      </c>
      <c r="I30" s="75">
        <f t="shared" si="7"/>
        <v>0</v>
      </c>
      <c r="J30" s="75">
        <f t="shared" si="7"/>
        <v>0</v>
      </c>
      <c r="K30" s="23">
        <f>SUM(E30:J30)</f>
        <v>0</v>
      </c>
      <c r="L30" s="23">
        <f>SUM(E30:J30)</f>
        <v>0</v>
      </c>
    </row>
    <row r="31" spans="1:12" ht="12.75" hidden="1" customHeight="1" outlineLevel="1" x14ac:dyDescent="0.2">
      <c r="A31" s="9" t="str">
        <f>"   "&amp;Labels!C63</f>
        <v xml:space="preserve">   Total</v>
      </c>
      <c r="B31" s="28">
        <f>SUM(B29:B30)</f>
        <v>0</v>
      </c>
      <c r="D31" s="9" t="str">
        <f>"   "&amp;Labels!C63</f>
        <v xml:space="preserve">   Total</v>
      </c>
      <c r="E31" s="73">
        <f t="shared" ref="E31:J31" si="8">SUM(E29:E30)</f>
        <v>0</v>
      </c>
      <c r="F31" s="73">
        <f t="shared" si="8"/>
        <v>0</v>
      </c>
      <c r="G31" s="73">
        <f t="shared" si="8"/>
        <v>0</v>
      </c>
      <c r="H31" s="73">
        <f t="shared" si="8"/>
        <v>0</v>
      </c>
      <c r="I31" s="73">
        <f t="shared" si="8"/>
        <v>0</v>
      </c>
      <c r="J31" s="73">
        <f t="shared" si="8"/>
        <v>0</v>
      </c>
      <c r="K31" s="28">
        <f>SUM(E31:J31)</f>
        <v>0</v>
      </c>
      <c r="L31" s="28">
        <f>SUM(E31:J31)</f>
        <v>0</v>
      </c>
    </row>
    <row r="32" spans="1:12" ht="12.75" hidden="1" customHeight="1" outlineLevel="1" collapsed="1" x14ac:dyDescent="0.2"/>
    <row r="33" spans="1:12" ht="12.75" customHeight="1" collapsed="1" x14ac:dyDescent="0.2"/>
    <row r="34" spans="1:12" ht="12.75" customHeight="1" x14ac:dyDescent="0.2">
      <c r="A34" s="192" t="str">
        <f>"Detail by Expense Account"</f>
        <v>Detail by Expense Account</v>
      </c>
      <c r="B34" s="192"/>
    </row>
    <row r="35" spans="1:12" ht="12.75" customHeight="1" x14ac:dyDescent="0.2">
      <c r="A35" s="1" t="str">
        <f>" "</f>
        <v xml:space="preserve"> </v>
      </c>
    </row>
    <row r="36" spans="1:12" ht="12.75" customHeight="1" collapsed="1" x14ac:dyDescent="0.2">
      <c r="A36" s="3" t="str">
        <f>"Total Expense"</f>
        <v>Total Expense</v>
      </c>
    </row>
    <row r="37" spans="1:12" ht="12.75" hidden="1" customHeight="1" outlineLevel="1" x14ac:dyDescent="0.2">
      <c r="A37" s="1" t="str">
        <f>" "</f>
        <v xml:space="preserve"> </v>
      </c>
      <c r="E37" s="11" t="str">
        <f>'(FnCalls 1)'!F12</f>
        <v>Jul 2010</v>
      </c>
      <c r="F37" s="12" t="str">
        <f>'(FnCalls 1)'!F13</f>
        <v>Aug 2010</v>
      </c>
      <c r="G37" s="12" t="str">
        <f>'(FnCalls 1)'!F14</f>
        <v>Sep 2010</v>
      </c>
      <c r="H37" s="12" t="str">
        <f>'(FnCalls 1)'!F15</f>
        <v>Oct 2010</v>
      </c>
      <c r="I37" s="12" t="str">
        <f>'(FnCalls 1)'!F16</f>
        <v>Nov 2010</v>
      </c>
      <c r="J37" s="12" t="str">
        <f>'(FnCalls 1)'!F17</f>
        <v>Dec 2010</v>
      </c>
      <c r="K37" s="13" t="str">
        <f>'(FnCalls 1)'!H6</f>
        <v>2010</v>
      </c>
      <c r="L37" s="13" t="s">
        <v>378</v>
      </c>
    </row>
    <row r="38" spans="1:12" ht="12.75" hidden="1" customHeight="1" outlineLevel="1" x14ac:dyDescent="0.2">
      <c r="A38" s="7" t="str">
        <f>Labels!B30</f>
        <v>Expense History</v>
      </c>
      <c r="B38" s="18"/>
      <c r="D38" s="7" t="str">
        <f>Labels!B23</f>
        <v>Expense Budget</v>
      </c>
      <c r="E38" s="70"/>
      <c r="F38" s="70"/>
      <c r="G38" s="70"/>
      <c r="H38" s="70"/>
      <c r="I38" s="70"/>
      <c r="J38" s="70"/>
      <c r="K38" s="18"/>
      <c r="L38" s="18"/>
    </row>
    <row r="39" spans="1:12" ht="12.75" hidden="1" customHeight="1" outlineLevel="1" x14ac:dyDescent="0.2">
      <c r="A39" s="37" t="str">
        <f>"   "&amp;Labels!B64</f>
        <v xml:space="preserve">   Cost Center A</v>
      </c>
      <c r="B39" s="72"/>
      <c r="D39" s="37" t="str">
        <f>"   "&amp;Labels!B64</f>
        <v xml:space="preserve">   Cost Center A</v>
      </c>
      <c r="E39" s="71"/>
      <c r="F39" s="71"/>
      <c r="G39" s="71"/>
      <c r="H39" s="71"/>
      <c r="I39" s="71"/>
      <c r="J39" s="71"/>
      <c r="K39" s="72"/>
      <c r="L39" s="72"/>
    </row>
    <row r="40" spans="1:12" ht="12.75" hidden="1" customHeight="1" outlineLevel="1" x14ac:dyDescent="0.2">
      <c r="A40" s="74" t="str">
        <f>"      "&amp;Labels!B65</f>
        <v xml:space="preserve">      Labor</v>
      </c>
      <c r="B40" s="23">
        <f>SUM(Inputs!D14:I14)</f>
        <v>0</v>
      </c>
      <c r="D40" s="74" t="str">
        <f>"      "&amp;Labels!B65</f>
        <v xml:space="preserve">      Labor</v>
      </c>
      <c r="E40" s="75">
        <f t="shared" ref="E40:J41" si="9">E54+E67</f>
        <v>0</v>
      </c>
      <c r="F40" s="75">
        <f t="shared" si="9"/>
        <v>0</v>
      </c>
      <c r="G40" s="75">
        <f t="shared" si="9"/>
        <v>0</v>
      </c>
      <c r="H40" s="75">
        <f t="shared" si="9"/>
        <v>0</v>
      </c>
      <c r="I40" s="75">
        <f t="shared" si="9"/>
        <v>0</v>
      </c>
      <c r="J40" s="75">
        <f t="shared" si="9"/>
        <v>0</v>
      </c>
      <c r="K40" s="23">
        <f>SUM(E40:J40)</f>
        <v>0</v>
      </c>
      <c r="L40" s="23">
        <f>SUM(E40:J40)</f>
        <v>0</v>
      </c>
    </row>
    <row r="41" spans="1:12" ht="12.75" hidden="1" customHeight="1" outlineLevel="1" x14ac:dyDescent="0.2">
      <c r="A41" s="74" t="str">
        <f>"      "&amp;Labels!B66</f>
        <v xml:space="preserve">      Overhead</v>
      </c>
      <c r="B41" s="23">
        <f>SUM(Inputs!D15:I15)</f>
        <v>0</v>
      </c>
      <c r="D41" s="74" t="str">
        <f>"      "&amp;Labels!B66</f>
        <v xml:space="preserve">      Overhead</v>
      </c>
      <c r="E41" s="75">
        <f t="shared" si="9"/>
        <v>0</v>
      </c>
      <c r="F41" s="75">
        <f t="shared" si="9"/>
        <v>0</v>
      </c>
      <c r="G41" s="75">
        <f t="shared" si="9"/>
        <v>0</v>
      </c>
      <c r="H41" s="75">
        <f t="shared" si="9"/>
        <v>0</v>
      </c>
      <c r="I41" s="75">
        <f t="shared" si="9"/>
        <v>0</v>
      </c>
      <c r="J41" s="75">
        <f t="shared" si="9"/>
        <v>0</v>
      </c>
      <c r="K41" s="23">
        <f>SUM(E41:J41)</f>
        <v>0</v>
      </c>
      <c r="L41" s="23">
        <f>SUM(E41:J41)</f>
        <v>0</v>
      </c>
    </row>
    <row r="42" spans="1:12" ht="12.75" hidden="1" customHeight="1" outlineLevel="1" x14ac:dyDescent="0.2">
      <c r="A42" s="37" t="str">
        <f>"      "&amp;Labels!C64</f>
        <v xml:space="preserve">      Subtotal</v>
      </c>
      <c r="B42" s="72">
        <f>SUM(B40:B41)</f>
        <v>0</v>
      </c>
      <c r="D42" s="37" t="str">
        <f>"      "&amp;Labels!C64</f>
        <v xml:space="preserve">      Subtotal</v>
      </c>
      <c r="E42" s="71">
        <f t="shared" ref="E42:J42" si="10">SUM(E40:E41)</f>
        <v>0</v>
      </c>
      <c r="F42" s="71">
        <f t="shared" si="10"/>
        <v>0</v>
      </c>
      <c r="G42" s="71">
        <f t="shared" si="10"/>
        <v>0</v>
      </c>
      <c r="H42" s="71">
        <f t="shared" si="10"/>
        <v>0</v>
      </c>
      <c r="I42" s="71">
        <f t="shared" si="10"/>
        <v>0</v>
      </c>
      <c r="J42" s="71">
        <f t="shared" si="10"/>
        <v>0</v>
      </c>
      <c r="K42" s="72">
        <f>SUM(E42:J42)</f>
        <v>0</v>
      </c>
      <c r="L42" s="72">
        <f>SUM(E42:J42)</f>
        <v>0</v>
      </c>
    </row>
    <row r="43" spans="1:12" ht="12.75" hidden="1" customHeight="1" outlineLevel="1" x14ac:dyDescent="0.2">
      <c r="A43" s="37" t="str">
        <f>"   "&amp;Labels!B67</f>
        <v xml:space="preserve">   Cost Center B</v>
      </c>
      <c r="B43" s="72"/>
      <c r="D43" s="37" t="str">
        <f>"   "&amp;Labels!B67</f>
        <v xml:space="preserve">   Cost Center B</v>
      </c>
      <c r="E43" s="71"/>
      <c r="F43" s="71"/>
      <c r="G43" s="71"/>
      <c r="H43" s="71"/>
      <c r="I43" s="71"/>
      <c r="J43" s="71"/>
      <c r="K43" s="72"/>
      <c r="L43" s="72"/>
    </row>
    <row r="44" spans="1:12" ht="12.75" hidden="1" customHeight="1" outlineLevel="1" x14ac:dyDescent="0.2">
      <c r="A44" s="74" t="str">
        <f>"      "&amp;Labels!B68</f>
        <v xml:space="preserve">      Labor</v>
      </c>
      <c r="B44" s="23">
        <f>SUM(Inputs!D16:I16)</f>
        <v>0</v>
      </c>
      <c r="D44" s="74" t="str">
        <f>"      "&amp;Labels!B68</f>
        <v xml:space="preserve">      Labor</v>
      </c>
      <c r="E44" s="75">
        <f t="shared" ref="E44:J45" si="11">E58+E71</f>
        <v>0</v>
      </c>
      <c r="F44" s="75">
        <f t="shared" si="11"/>
        <v>0</v>
      </c>
      <c r="G44" s="75">
        <f t="shared" si="11"/>
        <v>0</v>
      </c>
      <c r="H44" s="75">
        <f t="shared" si="11"/>
        <v>0</v>
      </c>
      <c r="I44" s="75">
        <f t="shared" si="11"/>
        <v>0</v>
      </c>
      <c r="J44" s="75">
        <f t="shared" si="11"/>
        <v>0</v>
      </c>
      <c r="K44" s="23">
        <f>SUM(E44:J44)</f>
        <v>0</v>
      </c>
      <c r="L44" s="23">
        <f>SUM(E44:J44)</f>
        <v>0</v>
      </c>
    </row>
    <row r="45" spans="1:12" ht="12.75" hidden="1" customHeight="1" outlineLevel="1" x14ac:dyDescent="0.2">
      <c r="A45" s="74" t="str">
        <f>"      "&amp;Labels!B69</f>
        <v xml:space="preserve">      Material</v>
      </c>
      <c r="B45" s="23">
        <f>SUM(Inputs!D17:I17)</f>
        <v>0</v>
      </c>
      <c r="D45" s="74" t="str">
        <f>"      "&amp;Labels!B69</f>
        <v xml:space="preserve">      Material</v>
      </c>
      <c r="E45" s="75">
        <f t="shared" si="11"/>
        <v>0</v>
      </c>
      <c r="F45" s="75">
        <f t="shared" si="11"/>
        <v>0</v>
      </c>
      <c r="G45" s="75">
        <f t="shared" si="11"/>
        <v>0</v>
      </c>
      <c r="H45" s="75">
        <f t="shared" si="11"/>
        <v>0</v>
      </c>
      <c r="I45" s="75">
        <f t="shared" si="11"/>
        <v>0</v>
      </c>
      <c r="J45" s="75">
        <f t="shared" si="11"/>
        <v>0</v>
      </c>
      <c r="K45" s="23">
        <f>SUM(E45:J45)</f>
        <v>0</v>
      </c>
      <c r="L45" s="23">
        <f>SUM(E45:J45)</f>
        <v>0</v>
      </c>
    </row>
    <row r="46" spans="1:12" ht="12.75" hidden="1" customHeight="1" outlineLevel="1" x14ac:dyDescent="0.2">
      <c r="A46" s="37" t="str">
        <f>"      "&amp;Labels!C67</f>
        <v xml:space="preserve">      Subtotal</v>
      </c>
      <c r="B46" s="72">
        <f>SUM(B44:B45)</f>
        <v>0</v>
      </c>
      <c r="D46" s="37" t="str">
        <f>"      "&amp;Labels!C67</f>
        <v xml:space="preserve">      Subtotal</v>
      </c>
      <c r="E46" s="71">
        <f t="shared" ref="E46:J46" si="12">SUM(E44:E45)</f>
        <v>0</v>
      </c>
      <c r="F46" s="71">
        <f t="shared" si="12"/>
        <v>0</v>
      </c>
      <c r="G46" s="71">
        <f t="shared" si="12"/>
        <v>0</v>
      </c>
      <c r="H46" s="71">
        <f t="shared" si="12"/>
        <v>0</v>
      </c>
      <c r="I46" s="71">
        <f t="shared" si="12"/>
        <v>0</v>
      </c>
      <c r="J46" s="71">
        <f t="shared" si="12"/>
        <v>0</v>
      </c>
      <c r="K46" s="72">
        <f>SUM(E46:J46)</f>
        <v>0</v>
      </c>
      <c r="L46" s="72">
        <f>SUM(E46:J46)</f>
        <v>0</v>
      </c>
    </row>
    <row r="47" spans="1:12" ht="12.75" hidden="1" customHeight="1" outlineLevel="1" x14ac:dyDescent="0.2">
      <c r="A47" s="9" t="str">
        <f>"   "&amp;Labels!C63</f>
        <v xml:space="preserve">   Total</v>
      </c>
      <c r="B47" s="28">
        <f>SUM(B42,B46)</f>
        <v>0</v>
      </c>
      <c r="D47" s="9" t="str">
        <f>"   "&amp;Labels!C63</f>
        <v xml:space="preserve">   Total</v>
      </c>
      <c r="E47" s="73">
        <f t="shared" ref="E47:J47" si="13">SUM(E42,E46)</f>
        <v>0</v>
      </c>
      <c r="F47" s="73">
        <f t="shared" si="13"/>
        <v>0</v>
      </c>
      <c r="G47" s="73">
        <f t="shared" si="13"/>
        <v>0</v>
      </c>
      <c r="H47" s="73">
        <f t="shared" si="13"/>
        <v>0</v>
      </c>
      <c r="I47" s="73">
        <f t="shared" si="13"/>
        <v>0</v>
      </c>
      <c r="J47" s="73">
        <f t="shared" si="13"/>
        <v>0</v>
      </c>
      <c r="K47" s="28">
        <f>SUM(E47:J47)</f>
        <v>0</v>
      </c>
      <c r="L47" s="28">
        <f>SUM(E47:J47)</f>
        <v>0</v>
      </c>
    </row>
    <row r="48" spans="1:12" ht="12.75" hidden="1" customHeight="1" outlineLevel="1" collapsed="1" x14ac:dyDescent="0.2"/>
    <row r="49" spans="1:12" ht="12.75" customHeight="1" collapsed="1" x14ac:dyDescent="0.2">
      <c r="A49" s="3" t="str">
        <f>"Variable Expense"</f>
        <v>Variable Expense</v>
      </c>
    </row>
    <row r="50" spans="1:12" ht="12.75" hidden="1" customHeight="1" outlineLevel="1" x14ac:dyDescent="0.2">
      <c r="A50" s="3" t="str">
        <f>""</f>
        <v/>
      </c>
    </row>
    <row r="51" spans="1:12" ht="12.75" hidden="1" customHeight="1" outlineLevel="1" x14ac:dyDescent="0.2">
      <c r="A51" s="1" t="str">
        <f>" "</f>
        <v xml:space="preserve"> </v>
      </c>
      <c r="E51" s="11" t="str">
        <f>'(FnCalls 1)'!F12</f>
        <v>Jul 2010</v>
      </c>
      <c r="F51" s="12" t="str">
        <f>'(FnCalls 1)'!F13</f>
        <v>Aug 2010</v>
      </c>
      <c r="G51" s="12" t="str">
        <f>'(FnCalls 1)'!F14</f>
        <v>Sep 2010</v>
      </c>
      <c r="H51" s="12" t="str">
        <f>'(FnCalls 1)'!F15</f>
        <v>Oct 2010</v>
      </c>
      <c r="I51" s="12" t="str">
        <f>'(FnCalls 1)'!F16</f>
        <v>Nov 2010</v>
      </c>
      <c r="J51" s="12" t="str">
        <f>'(FnCalls 1)'!F17</f>
        <v>Dec 2010</v>
      </c>
      <c r="K51" s="13" t="str">
        <f>'(FnCalls 1)'!H6</f>
        <v>2010</v>
      </c>
      <c r="L51" s="13" t="s">
        <v>378</v>
      </c>
    </row>
    <row r="52" spans="1:12" ht="12.75" hidden="1" customHeight="1" outlineLevel="1" x14ac:dyDescent="0.2">
      <c r="A52" s="7" t="str">
        <f>Labels!B46</f>
        <v>Variable Expense History</v>
      </c>
      <c r="B52" s="18"/>
      <c r="D52" s="7" t="str">
        <f>Labels!B37</f>
        <v>Variable Expense Budget</v>
      </c>
      <c r="E52" s="70"/>
      <c r="F52" s="70"/>
      <c r="G52" s="70"/>
      <c r="H52" s="70"/>
      <c r="I52" s="70"/>
      <c r="J52" s="70"/>
      <c r="K52" s="18"/>
      <c r="L52" s="18"/>
    </row>
    <row r="53" spans="1:12" ht="12.75" hidden="1" customHeight="1" outlineLevel="1" x14ac:dyDescent="0.2">
      <c r="A53" s="37" t="str">
        <f>"   "&amp;Labels!B64</f>
        <v xml:space="preserve">   Cost Center A</v>
      </c>
      <c r="B53" s="72"/>
      <c r="D53" s="37" t="str">
        <f>"   "&amp;Labels!B64</f>
        <v xml:space="preserve">   Cost Center A</v>
      </c>
      <c r="E53" s="71"/>
      <c r="F53" s="71"/>
      <c r="G53" s="71"/>
      <c r="H53" s="71"/>
      <c r="I53" s="71"/>
      <c r="J53" s="71"/>
      <c r="K53" s="72"/>
      <c r="L53" s="72"/>
    </row>
    <row r="54" spans="1:12" ht="12.75" hidden="1" customHeight="1" outlineLevel="1" x14ac:dyDescent="0.2">
      <c r="A54" s="74" t="str">
        <f>"      "&amp;Labels!B65</f>
        <v xml:space="preserve">      Labor</v>
      </c>
      <c r="B54" s="23">
        <f>Budget!B36</f>
        <v>0</v>
      </c>
      <c r="D54" s="74" t="str">
        <f>"      "&amp;Labels!B65</f>
        <v xml:space="preserve">      Labor</v>
      </c>
      <c r="E54" s="75">
        <f>'(Tables)'!B101</f>
        <v>0</v>
      </c>
      <c r="F54" s="75">
        <f>'(Tables)'!C101</f>
        <v>0</v>
      </c>
      <c r="G54" s="75">
        <f>'(Tables)'!D101</f>
        <v>0</v>
      </c>
      <c r="H54" s="75">
        <f>'(Tables)'!E101</f>
        <v>0</v>
      </c>
      <c r="I54" s="75">
        <f>'(Tables)'!F101</f>
        <v>0</v>
      </c>
      <c r="J54" s="75">
        <f>'(Tables)'!G101</f>
        <v>0</v>
      </c>
      <c r="K54" s="23">
        <f>SUM(E54:J54)</f>
        <v>0</v>
      </c>
      <c r="L54" s="23">
        <f>SUM(E54:J54)</f>
        <v>0</v>
      </c>
    </row>
    <row r="55" spans="1:12" ht="12.75" hidden="1" customHeight="1" outlineLevel="1" x14ac:dyDescent="0.2">
      <c r="A55" s="74" t="str">
        <f>"      "&amp;Labels!B66</f>
        <v xml:space="preserve">      Overhead</v>
      </c>
      <c r="B55" s="23">
        <f>Budget!B37</f>
        <v>0</v>
      </c>
      <c r="D55" s="74" t="str">
        <f>"      "&amp;Labels!B66</f>
        <v xml:space="preserve">      Overhead</v>
      </c>
      <c r="E55" s="75">
        <f>'(Tables)'!B102</f>
        <v>0</v>
      </c>
      <c r="F55" s="75">
        <f>'(Tables)'!C102</f>
        <v>0</v>
      </c>
      <c r="G55" s="75">
        <f>'(Tables)'!D102</f>
        <v>0</v>
      </c>
      <c r="H55" s="75">
        <f>'(Tables)'!E102</f>
        <v>0</v>
      </c>
      <c r="I55" s="75">
        <f>'(Tables)'!F102</f>
        <v>0</v>
      </c>
      <c r="J55" s="75">
        <f>'(Tables)'!G102</f>
        <v>0</v>
      </c>
      <c r="K55" s="23">
        <f>SUM(E55:J55)</f>
        <v>0</v>
      </c>
      <c r="L55" s="23">
        <f>SUM(E55:J55)</f>
        <v>0</v>
      </c>
    </row>
    <row r="56" spans="1:12" ht="12.75" hidden="1" customHeight="1" outlineLevel="1" x14ac:dyDescent="0.2">
      <c r="A56" s="37" t="str">
        <f>"      "&amp;Labels!C64</f>
        <v xml:space="preserve">      Subtotal</v>
      </c>
      <c r="B56" s="72">
        <f>SUM(B54:B55)</f>
        <v>0</v>
      </c>
      <c r="D56" s="37" t="str">
        <f>"      "&amp;Labels!C64</f>
        <v xml:space="preserve">      Subtotal</v>
      </c>
      <c r="E56" s="71">
        <f t="shared" ref="E56:J56" si="14">SUM(E54:E55)</f>
        <v>0</v>
      </c>
      <c r="F56" s="71">
        <f t="shared" si="14"/>
        <v>0</v>
      </c>
      <c r="G56" s="71">
        <f t="shared" si="14"/>
        <v>0</v>
      </c>
      <c r="H56" s="71">
        <f t="shared" si="14"/>
        <v>0</v>
      </c>
      <c r="I56" s="71">
        <f t="shared" si="14"/>
        <v>0</v>
      </c>
      <c r="J56" s="71">
        <f t="shared" si="14"/>
        <v>0</v>
      </c>
      <c r="K56" s="72">
        <f>SUM(E56:J56)</f>
        <v>0</v>
      </c>
      <c r="L56" s="72">
        <f>SUM(E56:J56)</f>
        <v>0</v>
      </c>
    </row>
    <row r="57" spans="1:12" ht="12.75" hidden="1" customHeight="1" outlineLevel="1" x14ac:dyDescent="0.2">
      <c r="A57" s="37" t="str">
        <f>"   "&amp;Labels!B67</f>
        <v xml:space="preserve">   Cost Center B</v>
      </c>
      <c r="B57" s="72"/>
      <c r="D57" s="37" t="str">
        <f>"   "&amp;Labels!B67</f>
        <v xml:space="preserve">   Cost Center B</v>
      </c>
      <c r="E57" s="71"/>
      <c r="F57" s="71"/>
      <c r="G57" s="71"/>
      <c r="H57" s="71"/>
      <c r="I57" s="71"/>
      <c r="J57" s="71"/>
      <c r="K57" s="72"/>
      <c r="L57" s="72"/>
    </row>
    <row r="58" spans="1:12" ht="12.75" hidden="1" customHeight="1" outlineLevel="1" x14ac:dyDescent="0.2">
      <c r="A58" s="74" t="str">
        <f>"      "&amp;Labels!B68</f>
        <v xml:space="preserve">      Labor</v>
      </c>
      <c r="B58" s="23">
        <f>Budget!B40</f>
        <v>0</v>
      </c>
      <c r="D58" s="74" t="str">
        <f>"      "&amp;Labels!B68</f>
        <v xml:space="preserve">      Labor</v>
      </c>
      <c r="E58" s="75">
        <f>'(Tables)'!B105</f>
        <v>0</v>
      </c>
      <c r="F58" s="75">
        <f>'(Tables)'!C105</f>
        <v>0</v>
      </c>
      <c r="G58" s="75">
        <f>'(Tables)'!D105</f>
        <v>0</v>
      </c>
      <c r="H58" s="75">
        <f>'(Tables)'!E105</f>
        <v>0</v>
      </c>
      <c r="I58" s="75">
        <f>'(Tables)'!F105</f>
        <v>0</v>
      </c>
      <c r="J58" s="75">
        <f>'(Tables)'!G105</f>
        <v>0</v>
      </c>
      <c r="K58" s="23">
        <f>SUM(E58:J58)</f>
        <v>0</v>
      </c>
      <c r="L58" s="23">
        <f>SUM(E58:J58)</f>
        <v>0</v>
      </c>
    </row>
    <row r="59" spans="1:12" ht="12.75" hidden="1" customHeight="1" outlineLevel="1" x14ac:dyDescent="0.2">
      <c r="A59" s="74" t="str">
        <f>"      "&amp;Labels!B69</f>
        <v xml:space="preserve">      Material</v>
      </c>
      <c r="B59" s="23">
        <f>Budget!B41</f>
        <v>0</v>
      </c>
      <c r="D59" s="74" t="str">
        <f>"      "&amp;Labels!B69</f>
        <v xml:space="preserve">      Material</v>
      </c>
      <c r="E59" s="75">
        <f>'(Tables)'!B106</f>
        <v>0</v>
      </c>
      <c r="F59" s="75">
        <f>'(Tables)'!C106</f>
        <v>0</v>
      </c>
      <c r="G59" s="75">
        <f>'(Tables)'!D106</f>
        <v>0</v>
      </c>
      <c r="H59" s="75">
        <f>'(Tables)'!E106</f>
        <v>0</v>
      </c>
      <c r="I59" s="75">
        <f>'(Tables)'!F106</f>
        <v>0</v>
      </c>
      <c r="J59" s="75">
        <f>'(Tables)'!G106</f>
        <v>0</v>
      </c>
      <c r="K59" s="23">
        <f>SUM(E59:J59)</f>
        <v>0</v>
      </c>
      <c r="L59" s="23">
        <f>SUM(E59:J59)</f>
        <v>0</v>
      </c>
    </row>
    <row r="60" spans="1:12" ht="12.75" hidden="1" customHeight="1" outlineLevel="1" x14ac:dyDescent="0.2">
      <c r="A60" s="37" t="str">
        <f>"      "&amp;Labels!C67</f>
        <v xml:space="preserve">      Subtotal</v>
      </c>
      <c r="B60" s="72">
        <f>SUM(B58:B59)</f>
        <v>0</v>
      </c>
      <c r="D60" s="37" t="str">
        <f>"      "&amp;Labels!C67</f>
        <v xml:space="preserve">      Subtotal</v>
      </c>
      <c r="E60" s="71">
        <f t="shared" ref="E60:J60" si="15">SUM(E58:E59)</f>
        <v>0</v>
      </c>
      <c r="F60" s="71">
        <f t="shared" si="15"/>
        <v>0</v>
      </c>
      <c r="G60" s="71">
        <f t="shared" si="15"/>
        <v>0</v>
      </c>
      <c r="H60" s="71">
        <f t="shared" si="15"/>
        <v>0</v>
      </c>
      <c r="I60" s="71">
        <f t="shared" si="15"/>
        <v>0</v>
      </c>
      <c r="J60" s="71">
        <f t="shared" si="15"/>
        <v>0</v>
      </c>
      <c r="K60" s="72">
        <f>SUM(E60:J60)</f>
        <v>0</v>
      </c>
      <c r="L60" s="72">
        <f>SUM(E60:J60)</f>
        <v>0</v>
      </c>
    </row>
    <row r="61" spans="1:12" ht="12.75" hidden="1" customHeight="1" outlineLevel="1" x14ac:dyDescent="0.2">
      <c r="A61" s="9" t="str">
        <f>"   "&amp;Labels!C63</f>
        <v xml:space="preserve">   Total</v>
      </c>
      <c r="B61" s="28">
        <f>SUM(B56,B60)</f>
        <v>0</v>
      </c>
      <c r="D61" s="9" t="str">
        <f>"   "&amp;Labels!C63</f>
        <v xml:space="preserve">   Total</v>
      </c>
      <c r="E61" s="73">
        <f t="shared" ref="E61:J61" si="16">SUM(E56,E60)</f>
        <v>0</v>
      </c>
      <c r="F61" s="73">
        <f t="shared" si="16"/>
        <v>0</v>
      </c>
      <c r="G61" s="73">
        <f t="shared" si="16"/>
        <v>0</v>
      </c>
      <c r="H61" s="73">
        <f t="shared" si="16"/>
        <v>0</v>
      </c>
      <c r="I61" s="73">
        <f t="shared" si="16"/>
        <v>0</v>
      </c>
      <c r="J61" s="73">
        <f t="shared" si="16"/>
        <v>0</v>
      </c>
      <c r="K61" s="28">
        <f>SUM(E61:J61)</f>
        <v>0</v>
      </c>
      <c r="L61" s="28">
        <f>SUM(E61:J61)</f>
        <v>0</v>
      </c>
    </row>
    <row r="62" spans="1:12" ht="12.75" hidden="1" customHeight="1" outlineLevel="1" collapsed="1" x14ac:dyDescent="0.2"/>
    <row r="63" spans="1:12" ht="12.75" customHeight="1" collapsed="1" x14ac:dyDescent="0.2">
      <c r="A63" s="3" t="str">
        <f>"Fixed Expense"</f>
        <v>Fixed Expense</v>
      </c>
    </row>
    <row r="64" spans="1:12" ht="12.75" hidden="1" customHeight="1" outlineLevel="1" x14ac:dyDescent="0.2">
      <c r="A64" s="1" t="str">
        <f>" "</f>
        <v xml:space="preserve"> </v>
      </c>
      <c r="E64" s="11" t="str">
        <f>'(FnCalls 1)'!F12</f>
        <v>Jul 2010</v>
      </c>
      <c r="F64" s="12" t="str">
        <f>'(FnCalls 1)'!F13</f>
        <v>Aug 2010</v>
      </c>
      <c r="G64" s="12" t="str">
        <f>'(FnCalls 1)'!F14</f>
        <v>Sep 2010</v>
      </c>
      <c r="H64" s="12" t="str">
        <f>'(FnCalls 1)'!F15</f>
        <v>Oct 2010</v>
      </c>
      <c r="I64" s="12" t="str">
        <f>'(FnCalls 1)'!F16</f>
        <v>Nov 2010</v>
      </c>
      <c r="J64" s="12" t="str">
        <f>'(FnCalls 1)'!F17</f>
        <v>Dec 2010</v>
      </c>
      <c r="K64" s="13" t="str">
        <f>'(FnCalls 1)'!H6</f>
        <v>2010</v>
      </c>
      <c r="L64" s="13" t="s">
        <v>378</v>
      </c>
    </row>
    <row r="65" spans="1:12" ht="12.75" hidden="1" customHeight="1" outlineLevel="1" x14ac:dyDescent="0.2">
      <c r="A65" s="7" t="str">
        <f>Labels!B27</f>
        <v>Fixed Expense History</v>
      </c>
      <c r="B65" s="18"/>
      <c r="D65" s="7" t="str">
        <f>Labels!B25</f>
        <v>Fixed Expense Budget</v>
      </c>
      <c r="E65" s="70"/>
      <c r="F65" s="70"/>
      <c r="G65" s="70"/>
      <c r="H65" s="70"/>
      <c r="I65" s="70"/>
      <c r="J65" s="70"/>
      <c r="K65" s="18"/>
      <c r="L65" s="18"/>
    </row>
    <row r="66" spans="1:12" ht="12.75" hidden="1" customHeight="1" outlineLevel="1" x14ac:dyDescent="0.2">
      <c r="A66" s="37" t="str">
        <f>"   "&amp;Labels!B64</f>
        <v xml:space="preserve">   Cost Center A</v>
      </c>
      <c r="B66" s="72"/>
      <c r="D66" s="37" t="str">
        <f>"   "&amp;Labels!B64</f>
        <v xml:space="preserve">   Cost Center A</v>
      </c>
      <c r="E66" s="71"/>
      <c r="F66" s="71"/>
      <c r="G66" s="71"/>
      <c r="H66" s="71"/>
      <c r="I66" s="71"/>
      <c r="J66" s="71"/>
      <c r="K66" s="72"/>
      <c r="L66" s="72"/>
    </row>
    <row r="67" spans="1:12" ht="12.75" hidden="1" customHeight="1" outlineLevel="1" x14ac:dyDescent="0.2">
      <c r="A67" s="74" t="str">
        <f>"      "&amp;Labels!B65</f>
        <v xml:space="preserve">      Labor</v>
      </c>
      <c r="B67" s="23">
        <f>Budget!B61</f>
        <v>0</v>
      </c>
      <c r="D67" s="74" t="str">
        <f>"      "&amp;Labels!B65</f>
        <v xml:space="preserve">      Labor</v>
      </c>
      <c r="E67" s="75">
        <f>Inputs!J23</f>
        <v>0</v>
      </c>
      <c r="F67" s="75">
        <f>Inputs!K23</f>
        <v>0</v>
      </c>
      <c r="G67" s="75">
        <f>Inputs!L23</f>
        <v>0</v>
      </c>
      <c r="H67" s="75">
        <f>Inputs!M23</f>
        <v>0</v>
      </c>
      <c r="I67" s="75">
        <f>Inputs!N23</f>
        <v>0</v>
      </c>
      <c r="J67" s="75">
        <f>Inputs!O23</f>
        <v>0</v>
      </c>
      <c r="K67" s="23">
        <f>SUM(E67:J67)</f>
        <v>0</v>
      </c>
      <c r="L67" s="23">
        <f>SUM(E67:J67)</f>
        <v>0</v>
      </c>
    </row>
    <row r="68" spans="1:12" ht="12.75" hidden="1" customHeight="1" outlineLevel="1" x14ac:dyDescent="0.2">
      <c r="A68" s="74" t="str">
        <f>"      "&amp;Labels!B66</f>
        <v xml:space="preserve">      Overhead</v>
      </c>
      <c r="B68" s="23">
        <f>Budget!B62</f>
        <v>0</v>
      </c>
      <c r="D68" s="74" t="str">
        <f>"      "&amp;Labels!B66</f>
        <v xml:space="preserve">      Overhead</v>
      </c>
      <c r="E68" s="75">
        <f>Inputs!J24</f>
        <v>0</v>
      </c>
      <c r="F68" s="75">
        <f>Inputs!K24</f>
        <v>0</v>
      </c>
      <c r="G68" s="75">
        <f>Inputs!L24</f>
        <v>0</v>
      </c>
      <c r="H68" s="75">
        <f>Inputs!M24</f>
        <v>0</v>
      </c>
      <c r="I68" s="75">
        <f>Inputs!N24</f>
        <v>0</v>
      </c>
      <c r="J68" s="75">
        <f>Inputs!O24</f>
        <v>0</v>
      </c>
      <c r="K68" s="23">
        <f>SUM(E68:J68)</f>
        <v>0</v>
      </c>
      <c r="L68" s="23">
        <f>SUM(E68:J68)</f>
        <v>0</v>
      </c>
    </row>
    <row r="69" spans="1:12" ht="12.75" hidden="1" customHeight="1" outlineLevel="1" x14ac:dyDescent="0.2">
      <c r="A69" s="37" t="str">
        <f>"      "&amp;Labels!C64</f>
        <v xml:space="preserve">      Subtotal</v>
      </c>
      <c r="B69" s="72">
        <f>SUM(B67:B68)</f>
        <v>0</v>
      </c>
      <c r="D69" s="37" t="str">
        <f>"      "&amp;Labels!C64</f>
        <v xml:space="preserve">      Subtotal</v>
      </c>
      <c r="E69" s="71">
        <f t="shared" ref="E69:J69" si="17">SUM(E67:E68)</f>
        <v>0</v>
      </c>
      <c r="F69" s="71">
        <f t="shared" si="17"/>
        <v>0</v>
      </c>
      <c r="G69" s="71">
        <f t="shared" si="17"/>
        <v>0</v>
      </c>
      <c r="H69" s="71">
        <f t="shared" si="17"/>
        <v>0</v>
      </c>
      <c r="I69" s="71">
        <f t="shared" si="17"/>
        <v>0</v>
      </c>
      <c r="J69" s="71">
        <f t="shared" si="17"/>
        <v>0</v>
      </c>
      <c r="K69" s="72">
        <f>SUM(E69:J69)</f>
        <v>0</v>
      </c>
      <c r="L69" s="72">
        <f>SUM(E69:J69)</f>
        <v>0</v>
      </c>
    </row>
    <row r="70" spans="1:12" ht="12.75" hidden="1" customHeight="1" outlineLevel="1" x14ac:dyDescent="0.2">
      <c r="A70" s="37" t="str">
        <f>"   "&amp;Labels!B67</f>
        <v xml:space="preserve">   Cost Center B</v>
      </c>
      <c r="B70" s="72"/>
      <c r="D70" s="37" t="str">
        <f>"   "&amp;Labels!B67</f>
        <v xml:space="preserve">   Cost Center B</v>
      </c>
      <c r="E70" s="71"/>
      <c r="F70" s="71"/>
      <c r="G70" s="71"/>
      <c r="H70" s="71"/>
      <c r="I70" s="71"/>
      <c r="J70" s="71"/>
      <c r="K70" s="72"/>
      <c r="L70" s="72"/>
    </row>
    <row r="71" spans="1:12" ht="12.75" hidden="1" customHeight="1" outlineLevel="1" x14ac:dyDescent="0.2">
      <c r="A71" s="74" t="str">
        <f>"      "&amp;Labels!B68</f>
        <v xml:space="preserve">      Labor</v>
      </c>
      <c r="B71" s="23">
        <f>Budget!B65</f>
        <v>0</v>
      </c>
      <c r="D71" s="74" t="str">
        <f>"      "&amp;Labels!B68</f>
        <v xml:space="preserve">      Labor</v>
      </c>
      <c r="E71" s="75">
        <f>Inputs!J25</f>
        <v>0</v>
      </c>
      <c r="F71" s="75">
        <f>Inputs!K25</f>
        <v>0</v>
      </c>
      <c r="G71" s="75">
        <f>Inputs!L25</f>
        <v>0</v>
      </c>
      <c r="H71" s="75">
        <f>Inputs!M25</f>
        <v>0</v>
      </c>
      <c r="I71" s="75">
        <f>Inputs!N25</f>
        <v>0</v>
      </c>
      <c r="J71" s="75">
        <f>Inputs!O25</f>
        <v>0</v>
      </c>
      <c r="K71" s="23">
        <f>SUM(E71:J71)</f>
        <v>0</v>
      </c>
      <c r="L71" s="23">
        <f>SUM(E71:J71)</f>
        <v>0</v>
      </c>
    </row>
    <row r="72" spans="1:12" ht="12.75" hidden="1" customHeight="1" outlineLevel="1" x14ac:dyDescent="0.2">
      <c r="A72" s="74" t="str">
        <f>"      "&amp;Labels!B69</f>
        <v xml:space="preserve">      Material</v>
      </c>
      <c r="B72" s="23">
        <f>Budget!B66</f>
        <v>0</v>
      </c>
      <c r="D72" s="74" t="str">
        <f>"      "&amp;Labels!B69</f>
        <v xml:space="preserve">      Material</v>
      </c>
      <c r="E72" s="75">
        <f>Inputs!J26</f>
        <v>0</v>
      </c>
      <c r="F72" s="75">
        <f>Inputs!K26</f>
        <v>0</v>
      </c>
      <c r="G72" s="75">
        <f>Inputs!L26</f>
        <v>0</v>
      </c>
      <c r="H72" s="75">
        <f>Inputs!M26</f>
        <v>0</v>
      </c>
      <c r="I72" s="75">
        <f>Inputs!N26</f>
        <v>0</v>
      </c>
      <c r="J72" s="75">
        <f>Inputs!O26</f>
        <v>0</v>
      </c>
      <c r="K72" s="23">
        <f>SUM(E72:J72)</f>
        <v>0</v>
      </c>
      <c r="L72" s="23">
        <f>SUM(E72:J72)</f>
        <v>0</v>
      </c>
    </row>
    <row r="73" spans="1:12" ht="12.75" hidden="1" customHeight="1" outlineLevel="1" x14ac:dyDescent="0.2">
      <c r="A73" s="37" t="str">
        <f>"      "&amp;Labels!C67</f>
        <v xml:space="preserve">      Subtotal</v>
      </c>
      <c r="B73" s="72">
        <f>SUM(B71:B72)</f>
        <v>0</v>
      </c>
      <c r="D73" s="37" t="str">
        <f>"      "&amp;Labels!C67</f>
        <v xml:space="preserve">      Subtotal</v>
      </c>
      <c r="E73" s="71">
        <f t="shared" ref="E73:J73" si="18">SUM(E71:E72)</f>
        <v>0</v>
      </c>
      <c r="F73" s="71">
        <f t="shared" si="18"/>
        <v>0</v>
      </c>
      <c r="G73" s="71">
        <f t="shared" si="18"/>
        <v>0</v>
      </c>
      <c r="H73" s="71">
        <f t="shared" si="18"/>
        <v>0</v>
      </c>
      <c r="I73" s="71">
        <f t="shared" si="18"/>
        <v>0</v>
      </c>
      <c r="J73" s="71">
        <f t="shared" si="18"/>
        <v>0</v>
      </c>
      <c r="K73" s="72">
        <f>SUM(E73:J73)</f>
        <v>0</v>
      </c>
      <c r="L73" s="72">
        <f>SUM(E73:J73)</f>
        <v>0</v>
      </c>
    </row>
    <row r="74" spans="1:12" ht="12.75" hidden="1" customHeight="1" outlineLevel="1" x14ac:dyDescent="0.2">
      <c r="A74" s="9" t="str">
        <f>"   "&amp;Labels!C63</f>
        <v xml:space="preserve">   Total</v>
      </c>
      <c r="B74" s="28">
        <f>SUM(B69,B73)</f>
        <v>0</v>
      </c>
      <c r="D74" s="9" t="str">
        <f>"   "&amp;Labels!C63</f>
        <v xml:space="preserve">   Total</v>
      </c>
      <c r="E74" s="73">
        <f t="shared" ref="E74:J74" si="19">SUM(E69,E73)</f>
        <v>0</v>
      </c>
      <c r="F74" s="73">
        <f t="shared" si="19"/>
        <v>0</v>
      </c>
      <c r="G74" s="73">
        <f t="shared" si="19"/>
        <v>0</v>
      </c>
      <c r="H74" s="73">
        <f t="shared" si="19"/>
        <v>0</v>
      </c>
      <c r="I74" s="73">
        <f t="shared" si="19"/>
        <v>0</v>
      </c>
      <c r="J74" s="73">
        <f t="shared" si="19"/>
        <v>0</v>
      </c>
      <c r="K74" s="28">
        <f>SUM(E74:J74)</f>
        <v>0</v>
      </c>
      <c r="L74" s="28">
        <f>SUM(E74:J74)</f>
        <v>0</v>
      </c>
    </row>
    <row r="75" spans="1:12" ht="12.75" hidden="1" customHeight="1" outlineLevel="1" collapsed="1" x14ac:dyDescent="0.2"/>
    <row r="76" spans="1:12" ht="12.75" customHeight="1" collapsed="1" x14ac:dyDescent="0.2"/>
    <row r="77" spans="1:12" ht="12.75" customHeight="1" collapsed="1" x14ac:dyDescent="0.2">
      <c r="A77" s="2" t="str">
        <f>"Activity Counts"</f>
        <v>Activity Counts</v>
      </c>
    </row>
    <row r="78" spans="1:12" ht="12.75" hidden="1" customHeight="1" outlineLevel="1" x14ac:dyDescent="0.2">
      <c r="A78" s="1" t="str">
        <f>" "</f>
        <v xml:space="preserve"> </v>
      </c>
    </row>
    <row r="79" spans="1:12" ht="12.75" hidden="1" customHeight="1" outlineLevel="1" x14ac:dyDescent="0.2">
      <c r="A79" s="1" t="str">
        <f>" "</f>
        <v xml:space="preserve"> </v>
      </c>
      <c r="E79" s="11" t="str">
        <f>'(FnCalls 1)'!F12</f>
        <v>Jul 2010</v>
      </c>
      <c r="F79" s="12" t="str">
        <f>'(FnCalls 1)'!F13</f>
        <v>Aug 2010</v>
      </c>
      <c r="G79" s="12" t="str">
        <f>'(FnCalls 1)'!F14</f>
        <v>Sep 2010</v>
      </c>
      <c r="H79" s="12" t="str">
        <f>'(FnCalls 1)'!F15</f>
        <v>Oct 2010</v>
      </c>
      <c r="I79" s="12" t="str">
        <f>'(FnCalls 1)'!F16</f>
        <v>Nov 2010</v>
      </c>
      <c r="J79" s="12" t="str">
        <f>'(FnCalls 1)'!F17</f>
        <v>Dec 2010</v>
      </c>
      <c r="K79" s="13" t="str">
        <f>'(FnCalls 1)'!H6</f>
        <v>2010</v>
      </c>
      <c r="L79" s="13" t="s">
        <v>378</v>
      </c>
    </row>
    <row r="80" spans="1:12" ht="12.75" hidden="1" customHeight="1" outlineLevel="1" x14ac:dyDescent="0.2">
      <c r="A80" s="7" t="str">
        <f>Labels!B17</f>
        <v>Activity History</v>
      </c>
      <c r="B80" s="36"/>
      <c r="D80" s="7" t="str">
        <f>Labels!B13</f>
        <v>Activity Budget</v>
      </c>
      <c r="E80" s="48"/>
      <c r="F80" s="48"/>
      <c r="G80" s="48"/>
      <c r="H80" s="48"/>
      <c r="I80" s="48"/>
      <c r="J80" s="48"/>
      <c r="K80" s="49"/>
      <c r="L80" s="49"/>
    </row>
    <row r="81" spans="1:12" ht="12.75" hidden="1" customHeight="1" outlineLevel="1" x14ac:dyDescent="0.2">
      <c r="A81" s="37" t="str">
        <f>"   "&amp;Labels!B56</f>
        <v xml:space="preserve">   Sales Units A</v>
      </c>
      <c r="B81" s="39">
        <f>Budget!B74</f>
        <v>0</v>
      </c>
      <c r="D81" s="37" t="str">
        <f>"   "&amp;Labels!B56</f>
        <v xml:space="preserve">   Sales Units A</v>
      </c>
      <c r="E81" s="100">
        <f>'Activity Costs'!B64</f>
        <v>0</v>
      </c>
      <c r="F81" s="100">
        <f>'Activity Costs'!C64</f>
        <v>0</v>
      </c>
      <c r="G81" s="100">
        <f>'Activity Costs'!D64</f>
        <v>0</v>
      </c>
      <c r="H81" s="100">
        <f>'Activity Costs'!E64</f>
        <v>0</v>
      </c>
      <c r="I81" s="100">
        <f>'Activity Costs'!F64</f>
        <v>0</v>
      </c>
      <c r="J81" s="100">
        <f>'Activity Costs'!G64</f>
        <v>0</v>
      </c>
      <c r="K81" s="101">
        <f>SUM(E81:J81)</f>
        <v>0</v>
      </c>
      <c r="L81" s="101">
        <f>SUM(E81:J81)</f>
        <v>0</v>
      </c>
    </row>
    <row r="82" spans="1:12" ht="12.75" hidden="1" customHeight="1" outlineLevel="1" x14ac:dyDescent="0.2">
      <c r="A82" s="40" t="str">
        <f>"   "&amp;Labels!B57</f>
        <v xml:space="preserve">   Sales Units B</v>
      </c>
      <c r="B82" s="42">
        <f>Budget!B75</f>
        <v>0</v>
      </c>
      <c r="D82" s="37" t="str">
        <f>"   "&amp;Labels!B57</f>
        <v xml:space="preserve">   Sales Units B</v>
      </c>
      <c r="E82" s="100">
        <f>'Activity Costs'!B65</f>
        <v>0</v>
      </c>
      <c r="F82" s="100">
        <f>'Activity Costs'!C65</f>
        <v>0</v>
      </c>
      <c r="G82" s="100">
        <f>'Activity Costs'!D65</f>
        <v>0</v>
      </c>
      <c r="H82" s="100">
        <f>'Activity Costs'!E65</f>
        <v>0</v>
      </c>
      <c r="I82" s="100">
        <f>'Activity Costs'!F65</f>
        <v>0</v>
      </c>
      <c r="J82" s="100">
        <f>'Activity Costs'!G65</f>
        <v>0</v>
      </c>
      <c r="K82" s="101">
        <f>SUM(E82:J82)</f>
        <v>0</v>
      </c>
      <c r="L82" s="101">
        <f>SUM(E82:J82)</f>
        <v>0</v>
      </c>
    </row>
    <row r="83" spans="1:12" ht="12.75" hidden="1" customHeight="1" outlineLevel="1" x14ac:dyDescent="0.2">
      <c r="D83" s="9" t="str">
        <f>"   "&amp;Labels!C55</f>
        <v xml:space="preserve">   Total</v>
      </c>
      <c r="E83" s="85">
        <f t="shared" ref="E83:J83" si="20">SUM(E81:E82)</f>
        <v>0</v>
      </c>
      <c r="F83" s="85">
        <f t="shared" si="20"/>
        <v>0</v>
      </c>
      <c r="G83" s="85">
        <f t="shared" si="20"/>
        <v>0</v>
      </c>
      <c r="H83" s="85">
        <f t="shared" si="20"/>
        <v>0</v>
      </c>
      <c r="I83" s="85">
        <f t="shared" si="20"/>
        <v>0</v>
      </c>
      <c r="J83" s="85">
        <f t="shared" si="20"/>
        <v>0</v>
      </c>
      <c r="K83" s="86">
        <f>SUM(E83:J83)</f>
        <v>0</v>
      </c>
      <c r="L83" s="86">
        <f>SUM(E83:J83)</f>
        <v>0</v>
      </c>
    </row>
    <row r="84" spans="1:12" ht="12.75" hidden="1" customHeight="1" outlineLevel="1" x14ac:dyDescent="0.2"/>
    <row r="85" spans="1:12" ht="12.75" hidden="1" customHeight="1" outlineLevel="1" collapsed="1" x14ac:dyDescent="0.2"/>
    <row r="86" spans="1:12" ht="12.75" customHeight="1" collapsed="1" x14ac:dyDescent="0.2"/>
  </sheetData>
  <mergeCells count="6">
    <mergeCell ref="A34:B34"/>
    <mergeCell ref="A1:D1"/>
    <mergeCell ref="A2:D2"/>
    <mergeCell ref="A3:D3"/>
    <mergeCell ref="A4:D4"/>
    <mergeCell ref="A7:B7"/>
  </mergeCells>
  <pageMargins left="0.25" right="0.25" top="0.5" bottom="0.5" header="0.5" footer="0.5"/>
  <pageSetup paperSize="9" fitToHeight="32767" orientation="landscape"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124"/>
  <sheetViews>
    <sheetView zoomScaleNormal="100" workbookViewId="0">
      <selection sqref="A1:D1"/>
    </sheetView>
  </sheetViews>
  <sheetFormatPr defaultRowHeight="12.75" customHeight="1" outlineLevelRow="1" x14ac:dyDescent="0.2"/>
  <cols>
    <col min="1" max="1" width="20.85546875" customWidth="1"/>
    <col min="2" max="2" width="17.28515625" customWidth="1"/>
    <col min="3" max="3" width="9" customWidth="1"/>
    <col min="4" max="4" width="8.7109375" customWidth="1"/>
    <col min="5" max="5" width="8.5703125" customWidth="1"/>
    <col min="6" max="6" width="8.85546875" customWidth="1"/>
    <col min="7" max="7" width="8.7109375" customWidth="1"/>
    <col min="8" max="9" width="7.28515625" customWidth="1"/>
  </cols>
  <sheetData>
    <row r="1" spans="1:9" ht="12.75" customHeight="1" x14ac:dyDescent="0.2">
      <c r="A1" s="190" t="str">
        <f>"Activity-Based Budget"</f>
        <v>Activity-Based Budget</v>
      </c>
      <c r="B1" s="190"/>
      <c r="C1" s="190"/>
      <c r="D1" s="190"/>
    </row>
    <row r="2" spans="1:9" ht="12.75" customHeight="1" x14ac:dyDescent="0.2">
      <c r="A2" s="190" t="str">
        <f>"Organization: "&amp;Inputs!B7</f>
        <v>Organization: ABC, Inc.</v>
      </c>
      <c r="B2" s="190"/>
      <c r="C2" s="190"/>
      <c r="D2" s="190"/>
    </row>
    <row r="3" spans="1:9" ht="12.75" customHeight="1" x14ac:dyDescent="0.2">
      <c r="A3" s="190" t="str">
        <f>"Actual vs Budget"&amp;" "&amp;""</f>
        <v xml:space="preserve">Actual vs Budget </v>
      </c>
      <c r="B3" s="190"/>
      <c r="C3" s="190"/>
      <c r="D3" s="190"/>
    </row>
    <row r="4" spans="1:9" ht="12.75" customHeight="1" x14ac:dyDescent="0.2">
      <c r="A4" s="190" t="str">
        <f>""</f>
        <v/>
      </c>
      <c r="B4" s="190"/>
      <c r="C4" s="190"/>
      <c r="D4" s="190"/>
    </row>
    <row r="5" spans="1:9" ht="12.75" customHeight="1" x14ac:dyDescent="0.2">
      <c r="A5" s="5" t="str">
        <f>Labels!B51</f>
        <v>Budget Time Range</v>
      </c>
      <c r="B5" s="69" t="str">
        <f>Inputs!E8</f>
        <v>7/1/2010 - 12/31/2010</v>
      </c>
    </row>
    <row r="7" spans="1:9" ht="12.75" customHeight="1" x14ac:dyDescent="0.2">
      <c r="A7" s="192" t="str">
        <f>"Summary by Cost Center"</f>
        <v>Summary by Cost Center</v>
      </c>
      <c r="B7" s="192"/>
    </row>
    <row r="8" spans="1:9" ht="12.75" customHeight="1" x14ac:dyDescent="0.2">
      <c r="A8" s="1" t="str">
        <f>" "</f>
        <v xml:space="preserve"> </v>
      </c>
    </row>
    <row r="9" spans="1:9" ht="12.75" customHeight="1" x14ac:dyDescent="0.2">
      <c r="A9" s="3" t="str">
        <f>"Expense Budget"</f>
        <v>Expense Budget</v>
      </c>
    </row>
    <row r="10" spans="1:9" ht="12.75" customHeight="1" x14ac:dyDescent="0.2">
      <c r="A10" s="3" t="str">
        <f>""</f>
        <v/>
      </c>
    </row>
    <row r="11" spans="1:9" ht="12.75" customHeight="1" x14ac:dyDescent="0.2">
      <c r="B11" s="11" t="str">
        <f>'(FnCalls 1)'!F12</f>
        <v>Jul 2010</v>
      </c>
      <c r="C11" s="12" t="str">
        <f>'(FnCalls 1)'!F13</f>
        <v>Aug 2010</v>
      </c>
      <c r="D11" s="12" t="str">
        <f>'(FnCalls 1)'!F14</f>
        <v>Sep 2010</v>
      </c>
      <c r="E11" s="12" t="str">
        <f>'(FnCalls 1)'!F15</f>
        <v>Oct 2010</v>
      </c>
      <c r="F11" s="12" t="str">
        <f>'(FnCalls 1)'!F16</f>
        <v>Nov 2010</v>
      </c>
      <c r="G11" s="12" t="str">
        <f>'(FnCalls 1)'!F17</f>
        <v>Dec 2010</v>
      </c>
      <c r="H11" s="13" t="str">
        <f>'(FnCalls 1)'!H6</f>
        <v>2010</v>
      </c>
      <c r="I11" s="13" t="s">
        <v>378</v>
      </c>
    </row>
    <row r="12" spans="1:9" ht="12.75" customHeight="1" x14ac:dyDescent="0.2">
      <c r="A12" s="7" t="str">
        <f>Labels!B23</f>
        <v>Expense Budget</v>
      </c>
      <c r="B12" s="70"/>
      <c r="C12" s="70"/>
      <c r="D12" s="70"/>
      <c r="E12" s="70"/>
      <c r="F12" s="70"/>
      <c r="G12" s="70"/>
      <c r="H12" s="18"/>
      <c r="I12" s="18"/>
    </row>
    <row r="13" spans="1:9" ht="12.75" customHeight="1" x14ac:dyDescent="0.2">
      <c r="A13" s="37" t="str">
        <f>"   "&amp;Labels!B64</f>
        <v xml:space="preserve">   Cost Center A</v>
      </c>
      <c r="B13" s="71">
        <f t="shared" ref="B13:G13" si="0">SUM(B45:B46)</f>
        <v>0</v>
      </c>
      <c r="C13" s="71">
        <f t="shared" si="0"/>
        <v>0</v>
      </c>
      <c r="D13" s="71">
        <f t="shared" si="0"/>
        <v>0</v>
      </c>
      <c r="E13" s="71">
        <f t="shared" si="0"/>
        <v>0</v>
      </c>
      <c r="F13" s="71">
        <f t="shared" si="0"/>
        <v>0</v>
      </c>
      <c r="G13" s="71">
        <f t="shared" si="0"/>
        <v>0</v>
      </c>
      <c r="H13" s="72">
        <f>SUM(B13:G13)</f>
        <v>0</v>
      </c>
      <c r="I13" s="72">
        <f>SUM(B13:G13)</f>
        <v>0</v>
      </c>
    </row>
    <row r="14" spans="1:9" ht="12.75" customHeight="1" x14ac:dyDescent="0.2">
      <c r="A14" s="37" t="str">
        <f>"   "&amp;Labels!B67</f>
        <v xml:space="preserve">   Cost Center B</v>
      </c>
      <c r="B14" s="71">
        <f t="shared" ref="B14:G14" si="1">SUM(B49:B50)</f>
        <v>0</v>
      </c>
      <c r="C14" s="71">
        <f t="shared" si="1"/>
        <v>0</v>
      </c>
      <c r="D14" s="71">
        <f t="shared" si="1"/>
        <v>0</v>
      </c>
      <c r="E14" s="71">
        <f t="shared" si="1"/>
        <v>0</v>
      </c>
      <c r="F14" s="71">
        <f t="shared" si="1"/>
        <v>0</v>
      </c>
      <c r="G14" s="71">
        <f t="shared" si="1"/>
        <v>0</v>
      </c>
      <c r="H14" s="72">
        <f>SUM(B14:G14)</f>
        <v>0</v>
      </c>
      <c r="I14" s="72">
        <f>SUM(B14:G14)</f>
        <v>0</v>
      </c>
    </row>
    <row r="15" spans="1:9" ht="12.75" customHeight="1" x14ac:dyDescent="0.2">
      <c r="A15" s="9" t="str">
        <f>"   "&amp;Labels!C63</f>
        <v xml:space="preserve">   Total</v>
      </c>
      <c r="B15" s="73">
        <f t="shared" ref="B15:G15" si="2">SUM(B13:B14)</f>
        <v>0</v>
      </c>
      <c r="C15" s="73">
        <f t="shared" si="2"/>
        <v>0</v>
      </c>
      <c r="D15" s="73">
        <f t="shared" si="2"/>
        <v>0</v>
      </c>
      <c r="E15" s="73">
        <f t="shared" si="2"/>
        <v>0</v>
      </c>
      <c r="F15" s="73">
        <f t="shared" si="2"/>
        <v>0</v>
      </c>
      <c r="G15" s="73">
        <f t="shared" si="2"/>
        <v>0</v>
      </c>
      <c r="H15" s="28">
        <f>SUM(B15:G15)</f>
        <v>0</v>
      </c>
      <c r="I15" s="28">
        <f>SUM(B15:G15)</f>
        <v>0</v>
      </c>
    </row>
    <row r="17" spans="1:9" ht="12.75" customHeight="1" collapsed="1" x14ac:dyDescent="0.2">
      <c r="A17" s="3" t="str">
        <f>"Actual Expense"</f>
        <v>Actual Expense</v>
      </c>
    </row>
    <row r="18" spans="1:9" ht="12.75" hidden="1" customHeight="1" outlineLevel="1" x14ac:dyDescent="0.2">
      <c r="A18" s="3" t="str">
        <f>""</f>
        <v/>
      </c>
    </row>
    <row r="19" spans="1:9" ht="12.75" hidden="1" customHeight="1" outlineLevel="1" x14ac:dyDescent="0.2">
      <c r="B19" s="11" t="str">
        <f>'(FnCalls 1)'!F12</f>
        <v>Jul 2010</v>
      </c>
      <c r="C19" s="12" t="str">
        <f>'(FnCalls 1)'!F13</f>
        <v>Aug 2010</v>
      </c>
      <c r="D19" s="12" t="str">
        <f>'(FnCalls 1)'!F14</f>
        <v>Sep 2010</v>
      </c>
      <c r="E19" s="12" t="str">
        <f>'(FnCalls 1)'!F15</f>
        <v>Oct 2010</v>
      </c>
      <c r="F19" s="12" t="str">
        <f>'(FnCalls 1)'!F16</f>
        <v>Nov 2010</v>
      </c>
      <c r="G19" s="12" t="str">
        <f>'(FnCalls 1)'!F17</f>
        <v>Dec 2010</v>
      </c>
      <c r="H19" s="13" t="str">
        <f>'(FnCalls 1)'!H6</f>
        <v>2010</v>
      </c>
      <c r="I19" s="13" t="s">
        <v>378</v>
      </c>
    </row>
    <row r="20" spans="1:9" ht="12.75" hidden="1" customHeight="1" outlineLevel="1" x14ac:dyDescent="0.2">
      <c r="A20" s="7" t="str">
        <f>Labels!B21</f>
        <v>Actual Expense</v>
      </c>
      <c r="B20" s="70"/>
      <c r="C20" s="70"/>
      <c r="D20" s="70"/>
      <c r="E20" s="70"/>
      <c r="F20" s="70"/>
      <c r="G20" s="70"/>
      <c r="H20" s="18"/>
      <c r="I20" s="18"/>
    </row>
    <row r="21" spans="1:9" ht="12.75" hidden="1" customHeight="1" outlineLevel="1" x14ac:dyDescent="0.2">
      <c r="A21" s="37" t="str">
        <f>"   "&amp;Labels!B64</f>
        <v xml:space="preserve">   Cost Center A</v>
      </c>
      <c r="B21" s="71">
        <f t="shared" ref="B21:G21" si="3">SUM(B59:B60)</f>
        <v>0</v>
      </c>
      <c r="C21" s="71">
        <f t="shared" si="3"/>
        <v>0</v>
      </c>
      <c r="D21" s="71">
        <f t="shared" si="3"/>
        <v>0</v>
      </c>
      <c r="E21" s="71">
        <f t="shared" si="3"/>
        <v>0</v>
      </c>
      <c r="F21" s="71">
        <f t="shared" si="3"/>
        <v>0</v>
      </c>
      <c r="G21" s="71">
        <f t="shared" si="3"/>
        <v>0</v>
      </c>
      <c r="H21" s="72">
        <f>SUM(B21:G21)</f>
        <v>0</v>
      </c>
      <c r="I21" s="72">
        <f>SUM(B21:G21)</f>
        <v>0</v>
      </c>
    </row>
    <row r="22" spans="1:9" ht="12.75" hidden="1" customHeight="1" outlineLevel="1" x14ac:dyDescent="0.2">
      <c r="A22" s="37" t="str">
        <f>"   "&amp;Labels!B67</f>
        <v xml:space="preserve">   Cost Center B</v>
      </c>
      <c r="B22" s="71">
        <f t="shared" ref="B22:G22" si="4">SUM(B63:B64)</f>
        <v>0</v>
      </c>
      <c r="C22" s="71">
        <f t="shared" si="4"/>
        <v>0</v>
      </c>
      <c r="D22" s="71">
        <f t="shared" si="4"/>
        <v>0</v>
      </c>
      <c r="E22" s="71">
        <f t="shared" si="4"/>
        <v>0</v>
      </c>
      <c r="F22" s="71">
        <f t="shared" si="4"/>
        <v>0</v>
      </c>
      <c r="G22" s="71">
        <f t="shared" si="4"/>
        <v>0</v>
      </c>
      <c r="H22" s="72">
        <f>SUM(B22:G22)</f>
        <v>0</v>
      </c>
      <c r="I22" s="72">
        <f>SUM(B22:G22)</f>
        <v>0</v>
      </c>
    </row>
    <row r="23" spans="1:9" ht="12.75" hidden="1" customHeight="1" outlineLevel="1" x14ac:dyDescent="0.2">
      <c r="A23" s="9" t="str">
        <f>"   "&amp;Labels!C63</f>
        <v xml:space="preserve">   Total</v>
      </c>
      <c r="B23" s="73">
        <f t="shared" ref="B23:G23" si="5">SUM(B21:B22)</f>
        <v>0</v>
      </c>
      <c r="C23" s="73">
        <f t="shared" si="5"/>
        <v>0</v>
      </c>
      <c r="D23" s="73">
        <f t="shared" si="5"/>
        <v>0</v>
      </c>
      <c r="E23" s="73">
        <f t="shared" si="5"/>
        <v>0</v>
      </c>
      <c r="F23" s="73">
        <f t="shared" si="5"/>
        <v>0</v>
      </c>
      <c r="G23" s="73">
        <f t="shared" si="5"/>
        <v>0</v>
      </c>
      <c r="H23" s="28">
        <f>SUM(B23:G23)</f>
        <v>0</v>
      </c>
      <c r="I23" s="28">
        <f>SUM(B23:G23)</f>
        <v>0</v>
      </c>
    </row>
    <row r="24" spans="1:9" ht="12.75" hidden="1" customHeight="1" outlineLevel="1" collapsed="1" x14ac:dyDescent="0.2"/>
    <row r="25" spans="1:9" ht="12.75" customHeight="1" collapsed="1" x14ac:dyDescent="0.2">
      <c r="A25" s="3" t="str">
        <f>"Expense Variance"</f>
        <v>Expense Variance</v>
      </c>
    </row>
    <row r="26" spans="1:9" ht="12.75" hidden="1" customHeight="1" outlineLevel="1" x14ac:dyDescent="0.2">
      <c r="A26" s="3" t="str">
        <f>""</f>
        <v/>
      </c>
    </row>
    <row r="27" spans="1:9" ht="12.75" hidden="1" customHeight="1" outlineLevel="1" x14ac:dyDescent="0.2">
      <c r="B27" s="11" t="str">
        <f>'(FnCalls 1)'!F12</f>
        <v>Jul 2010</v>
      </c>
      <c r="C27" s="12" t="str">
        <f>'(FnCalls 1)'!F13</f>
        <v>Aug 2010</v>
      </c>
      <c r="D27" s="12" t="str">
        <f>'(FnCalls 1)'!F14</f>
        <v>Sep 2010</v>
      </c>
      <c r="E27" s="12" t="str">
        <f>'(FnCalls 1)'!F15</f>
        <v>Oct 2010</v>
      </c>
      <c r="F27" s="12" t="str">
        <f>'(FnCalls 1)'!F16</f>
        <v>Nov 2010</v>
      </c>
      <c r="G27" s="12" t="str">
        <f>'(FnCalls 1)'!F17</f>
        <v>Dec 2010</v>
      </c>
      <c r="H27" s="13" t="str">
        <f>'(FnCalls 1)'!H6</f>
        <v>2010</v>
      </c>
      <c r="I27" s="13" t="s">
        <v>378</v>
      </c>
    </row>
    <row r="28" spans="1:9" ht="12.75" hidden="1" customHeight="1" outlineLevel="1" x14ac:dyDescent="0.2">
      <c r="A28" s="7" t="str">
        <f>Labels!B32</f>
        <v>Variance - Expense</v>
      </c>
      <c r="B28" s="102"/>
      <c r="C28" s="102"/>
      <c r="D28" s="102"/>
      <c r="E28" s="102"/>
      <c r="F28" s="102"/>
      <c r="G28" s="102"/>
      <c r="H28" s="103"/>
      <c r="I28" s="103"/>
    </row>
    <row r="29" spans="1:9" ht="12.75" hidden="1" customHeight="1" outlineLevel="1" x14ac:dyDescent="0.2">
      <c r="A29" s="37" t="str">
        <f>"   "&amp;Labels!B64</f>
        <v xml:space="preserve">   Cost Center A</v>
      </c>
      <c r="B29" s="104">
        <f t="shared" ref="B29:G29" si="6">SUM(B72:B73)</f>
        <v>0</v>
      </c>
      <c r="C29" s="104">
        <f t="shared" si="6"/>
        <v>0</v>
      </c>
      <c r="D29" s="104">
        <f t="shared" si="6"/>
        <v>0</v>
      </c>
      <c r="E29" s="104">
        <f t="shared" si="6"/>
        <v>0</v>
      </c>
      <c r="F29" s="104">
        <f t="shared" si="6"/>
        <v>0</v>
      </c>
      <c r="G29" s="104">
        <f t="shared" si="6"/>
        <v>0</v>
      </c>
      <c r="H29" s="105">
        <f>SUM(B29:G29)</f>
        <v>0</v>
      </c>
      <c r="I29" s="105">
        <f>SUM(B29:G29)</f>
        <v>0</v>
      </c>
    </row>
    <row r="30" spans="1:9" ht="12.75" hidden="1" customHeight="1" outlineLevel="1" x14ac:dyDescent="0.2">
      <c r="A30" s="37" t="str">
        <f>"   "&amp;Labels!B67</f>
        <v xml:space="preserve">   Cost Center B</v>
      </c>
      <c r="B30" s="104">
        <f t="shared" ref="B30:G30" si="7">SUM(B76:B77)</f>
        <v>0</v>
      </c>
      <c r="C30" s="104">
        <f t="shared" si="7"/>
        <v>0</v>
      </c>
      <c r="D30" s="104">
        <f t="shared" si="7"/>
        <v>0</v>
      </c>
      <c r="E30" s="104">
        <f t="shared" si="7"/>
        <v>0</v>
      </c>
      <c r="F30" s="104">
        <f t="shared" si="7"/>
        <v>0</v>
      </c>
      <c r="G30" s="104">
        <f t="shared" si="7"/>
        <v>0</v>
      </c>
      <c r="H30" s="105">
        <f>SUM(B30:G30)</f>
        <v>0</v>
      </c>
      <c r="I30" s="105">
        <f>SUM(B30:G30)</f>
        <v>0</v>
      </c>
    </row>
    <row r="31" spans="1:9" ht="12.75" hidden="1" customHeight="1" outlineLevel="1" x14ac:dyDescent="0.2">
      <c r="A31" s="80" t="str">
        <f>"   "&amp;Labels!C63</f>
        <v xml:space="preserve">   Total</v>
      </c>
      <c r="B31" s="106">
        <f t="shared" ref="B31:G31" si="8">SUM(B29:B30)</f>
        <v>0</v>
      </c>
      <c r="C31" s="106">
        <f t="shared" si="8"/>
        <v>0</v>
      </c>
      <c r="D31" s="106">
        <f t="shared" si="8"/>
        <v>0</v>
      </c>
      <c r="E31" s="106">
        <f t="shared" si="8"/>
        <v>0</v>
      </c>
      <c r="F31" s="106">
        <f t="shared" si="8"/>
        <v>0</v>
      </c>
      <c r="G31" s="106">
        <f t="shared" si="8"/>
        <v>0</v>
      </c>
      <c r="H31" s="107">
        <f>SUM(B31:G31)</f>
        <v>0</v>
      </c>
      <c r="I31" s="107">
        <f>SUM(B31:G31)</f>
        <v>0</v>
      </c>
    </row>
    <row r="32" spans="1:9" ht="12.75" hidden="1" customHeight="1" outlineLevel="1" x14ac:dyDescent="0.2">
      <c r="A32" s="5"/>
      <c r="B32" s="108"/>
      <c r="C32" s="108"/>
      <c r="D32" s="108"/>
      <c r="E32" s="108"/>
      <c r="F32" s="108"/>
      <c r="G32" s="108"/>
      <c r="H32" s="5"/>
      <c r="I32" s="5"/>
    </row>
    <row r="33" spans="1:9" ht="12.75" hidden="1" customHeight="1" outlineLevel="1" x14ac:dyDescent="0.2">
      <c r="A33" s="80" t="str">
        <f>Labels!B31</f>
        <v>Expense Variance %</v>
      </c>
      <c r="B33" s="109"/>
      <c r="C33" s="109"/>
      <c r="D33" s="109"/>
      <c r="E33" s="109"/>
      <c r="F33" s="109"/>
      <c r="G33" s="109"/>
      <c r="H33" s="110"/>
      <c r="I33" s="110"/>
    </row>
    <row r="34" spans="1:9" ht="12.75" hidden="1" customHeight="1" outlineLevel="1" x14ac:dyDescent="0.2">
      <c r="A34" s="37" t="str">
        <f>"   "&amp;Labels!B64</f>
        <v xml:space="preserve">   Cost Center A</v>
      </c>
      <c r="B34" s="111" t="e">
        <f t="shared" ref="B34:G36" si="9">B29/B13</f>
        <v>#DIV/0!</v>
      </c>
      <c r="C34" s="111" t="e">
        <f t="shared" si="9"/>
        <v>#DIV/0!</v>
      </c>
      <c r="D34" s="111" t="e">
        <f t="shared" si="9"/>
        <v>#DIV/0!</v>
      </c>
      <c r="E34" s="111" t="e">
        <f t="shared" si="9"/>
        <v>#DIV/0!</v>
      </c>
      <c r="F34" s="111" t="e">
        <f t="shared" si="9"/>
        <v>#DIV/0!</v>
      </c>
      <c r="G34" s="111" t="e">
        <f t="shared" si="9"/>
        <v>#DIV/0!</v>
      </c>
      <c r="H34" s="112" t="e">
        <f>SUM(B29:G29)/SUM(B13:G13)</f>
        <v>#DIV/0!</v>
      </c>
      <c r="I34" s="112" t="e">
        <f>SUM(B29:G29)/SUM(B13:G13)</f>
        <v>#DIV/0!</v>
      </c>
    </row>
    <row r="35" spans="1:9" ht="12.75" hidden="1" customHeight="1" outlineLevel="1" x14ac:dyDescent="0.2">
      <c r="A35" s="37" t="str">
        <f>"   "&amp;Labels!B67</f>
        <v xml:space="preserve">   Cost Center B</v>
      </c>
      <c r="B35" s="111" t="e">
        <f t="shared" si="9"/>
        <v>#DIV/0!</v>
      </c>
      <c r="C35" s="111" t="e">
        <f t="shared" si="9"/>
        <v>#DIV/0!</v>
      </c>
      <c r="D35" s="111" t="e">
        <f t="shared" si="9"/>
        <v>#DIV/0!</v>
      </c>
      <c r="E35" s="111" t="e">
        <f t="shared" si="9"/>
        <v>#DIV/0!</v>
      </c>
      <c r="F35" s="111" t="e">
        <f t="shared" si="9"/>
        <v>#DIV/0!</v>
      </c>
      <c r="G35" s="111" t="e">
        <f t="shared" si="9"/>
        <v>#DIV/0!</v>
      </c>
      <c r="H35" s="112" t="e">
        <f>SUM(B30:G30)/SUM(B14:G14)</f>
        <v>#DIV/0!</v>
      </c>
      <c r="I35" s="112" t="e">
        <f>SUM(B30:G30)/SUM(B14:G14)</f>
        <v>#DIV/0!</v>
      </c>
    </row>
    <row r="36" spans="1:9" ht="12.75" hidden="1" customHeight="1" outlineLevel="1" x14ac:dyDescent="0.2">
      <c r="A36" s="9" t="str">
        <f>"   "&amp;Labels!C63</f>
        <v xml:space="preserve">   Total</v>
      </c>
      <c r="B36" s="113" t="e">
        <f t="shared" si="9"/>
        <v>#DIV/0!</v>
      </c>
      <c r="C36" s="113" t="e">
        <f t="shared" si="9"/>
        <v>#DIV/0!</v>
      </c>
      <c r="D36" s="113" t="e">
        <f t="shared" si="9"/>
        <v>#DIV/0!</v>
      </c>
      <c r="E36" s="113" t="e">
        <f t="shared" si="9"/>
        <v>#DIV/0!</v>
      </c>
      <c r="F36" s="113" t="e">
        <f t="shared" si="9"/>
        <v>#DIV/0!</v>
      </c>
      <c r="G36" s="113" t="e">
        <f t="shared" si="9"/>
        <v>#DIV/0!</v>
      </c>
      <c r="H36" s="114" t="e">
        <f>SUM(B31:G31)/SUM(B15:G15)</f>
        <v>#DIV/0!</v>
      </c>
      <c r="I36" s="114" t="e">
        <f>SUM(B31:G31)/SUM(B15:G15)</f>
        <v>#DIV/0!</v>
      </c>
    </row>
    <row r="37" spans="1:9" ht="12.75" hidden="1" customHeight="1" outlineLevel="1" collapsed="1" x14ac:dyDescent="0.2"/>
    <row r="38" spans="1:9" ht="12.75" customHeight="1" collapsed="1" x14ac:dyDescent="0.2"/>
    <row r="39" spans="1:9" ht="12.75" customHeight="1" x14ac:dyDescent="0.2">
      <c r="A39" s="192" t="str">
        <f>"Detail by Expense Account"</f>
        <v>Detail by Expense Account</v>
      </c>
      <c r="B39" s="192"/>
    </row>
    <row r="40" spans="1:9" ht="12.75" customHeight="1" x14ac:dyDescent="0.2">
      <c r="A40" s="1" t="str">
        <f>" "</f>
        <v xml:space="preserve"> </v>
      </c>
    </row>
    <row r="41" spans="1:9" ht="12.75" customHeight="1" collapsed="1" x14ac:dyDescent="0.2">
      <c r="A41" s="3" t="str">
        <f>"Expense Budget"</f>
        <v>Expense Budget</v>
      </c>
    </row>
    <row r="42" spans="1:9" ht="12.75" hidden="1" customHeight="1" outlineLevel="1" x14ac:dyDescent="0.2">
      <c r="B42" s="11" t="str">
        <f>'(FnCalls 1)'!F12</f>
        <v>Jul 2010</v>
      </c>
      <c r="C42" s="12" t="str">
        <f>'(FnCalls 1)'!F13</f>
        <v>Aug 2010</v>
      </c>
      <c r="D42" s="12" t="str">
        <f>'(FnCalls 1)'!F14</f>
        <v>Sep 2010</v>
      </c>
      <c r="E42" s="12" t="str">
        <f>'(FnCalls 1)'!F15</f>
        <v>Oct 2010</v>
      </c>
      <c r="F42" s="12" t="str">
        <f>'(FnCalls 1)'!F16</f>
        <v>Nov 2010</v>
      </c>
      <c r="G42" s="12" t="str">
        <f>'(FnCalls 1)'!F17</f>
        <v>Dec 2010</v>
      </c>
      <c r="H42" s="13" t="str">
        <f>'(FnCalls 1)'!H6</f>
        <v>2010</v>
      </c>
      <c r="I42" s="13" t="s">
        <v>378</v>
      </c>
    </row>
    <row r="43" spans="1:9" ht="12.75" hidden="1" customHeight="1" outlineLevel="1" x14ac:dyDescent="0.2">
      <c r="A43" s="7" t="str">
        <f>Labels!B23</f>
        <v>Expense Budget</v>
      </c>
      <c r="B43" s="70"/>
      <c r="C43" s="70"/>
      <c r="D43" s="70"/>
      <c r="E43" s="70"/>
      <c r="F43" s="70"/>
      <c r="G43" s="70"/>
      <c r="H43" s="18"/>
      <c r="I43" s="18"/>
    </row>
    <row r="44" spans="1:9" ht="12.75" hidden="1" customHeight="1" outlineLevel="1" x14ac:dyDescent="0.2">
      <c r="A44" s="37" t="str">
        <f>"   "&amp;Labels!B64</f>
        <v xml:space="preserve">   Cost Center A</v>
      </c>
      <c r="B44" s="71"/>
      <c r="C44" s="71"/>
      <c r="D44" s="71"/>
      <c r="E44" s="71"/>
      <c r="F44" s="71"/>
      <c r="G44" s="71"/>
      <c r="H44" s="72"/>
      <c r="I44" s="72"/>
    </row>
    <row r="45" spans="1:9" ht="12.75" hidden="1" customHeight="1" outlineLevel="1" x14ac:dyDescent="0.2">
      <c r="A45" s="74" t="str">
        <f>"      "&amp;Labels!B65</f>
        <v xml:space="preserve">      Labor</v>
      </c>
      <c r="B45" s="75">
        <f>'Budget by Time'!E40</f>
        <v>0</v>
      </c>
      <c r="C45" s="75">
        <f>'Budget by Time'!F40</f>
        <v>0</v>
      </c>
      <c r="D45" s="75">
        <f>'Budget by Time'!G40</f>
        <v>0</v>
      </c>
      <c r="E45" s="75">
        <f>'Budget by Time'!H40</f>
        <v>0</v>
      </c>
      <c r="F45" s="75">
        <f>'Budget by Time'!I40</f>
        <v>0</v>
      </c>
      <c r="G45" s="75">
        <f>'Budget by Time'!J40</f>
        <v>0</v>
      </c>
      <c r="H45" s="23">
        <f>SUM(B45:G45)</f>
        <v>0</v>
      </c>
      <c r="I45" s="23">
        <f>SUM(B45:G45)</f>
        <v>0</v>
      </c>
    </row>
    <row r="46" spans="1:9" ht="12.75" hidden="1" customHeight="1" outlineLevel="1" x14ac:dyDescent="0.2">
      <c r="A46" s="74" t="str">
        <f>"      "&amp;Labels!B66</f>
        <v xml:space="preserve">      Overhead</v>
      </c>
      <c r="B46" s="75">
        <f>'Budget by Time'!E41</f>
        <v>0</v>
      </c>
      <c r="C46" s="75">
        <f>'Budget by Time'!F41</f>
        <v>0</v>
      </c>
      <c r="D46" s="75">
        <f>'Budget by Time'!G41</f>
        <v>0</v>
      </c>
      <c r="E46" s="75">
        <f>'Budget by Time'!H41</f>
        <v>0</v>
      </c>
      <c r="F46" s="75">
        <f>'Budget by Time'!I41</f>
        <v>0</v>
      </c>
      <c r="G46" s="75">
        <f>'Budget by Time'!J41</f>
        <v>0</v>
      </c>
      <c r="H46" s="23">
        <f>SUM(B46:G46)</f>
        <v>0</v>
      </c>
      <c r="I46" s="23">
        <f>SUM(B46:G46)</f>
        <v>0</v>
      </c>
    </row>
    <row r="47" spans="1:9" ht="12.75" hidden="1" customHeight="1" outlineLevel="1" x14ac:dyDescent="0.2">
      <c r="A47" s="37" t="str">
        <f>"      "&amp;Labels!C64</f>
        <v xml:space="preserve">      Subtotal</v>
      </c>
      <c r="B47" s="71">
        <f t="shared" ref="B47:G47" si="10">SUM(B45:B46)</f>
        <v>0</v>
      </c>
      <c r="C47" s="71">
        <f t="shared" si="10"/>
        <v>0</v>
      </c>
      <c r="D47" s="71">
        <f t="shared" si="10"/>
        <v>0</v>
      </c>
      <c r="E47" s="71">
        <f t="shared" si="10"/>
        <v>0</v>
      </c>
      <c r="F47" s="71">
        <f t="shared" si="10"/>
        <v>0</v>
      </c>
      <c r="G47" s="71">
        <f t="shared" si="10"/>
        <v>0</v>
      </c>
      <c r="H47" s="72">
        <f>SUM(B47:G47)</f>
        <v>0</v>
      </c>
      <c r="I47" s="72">
        <f>SUM(B47:G47)</f>
        <v>0</v>
      </c>
    </row>
    <row r="48" spans="1:9" ht="12.75" hidden="1" customHeight="1" outlineLevel="1" x14ac:dyDescent="0.2">
      <c r="A48" s="37" t="str">
        <f>"   "&amp;Labels!B67</f>
        <v xml:space="preserve">   Cost Center B</v>
      </c>
      <c r="B48" s="71"/>
      <c r="C48" s="71"/>
      <c r="D48" s="71"/>
      <c r="E48" s="71"/>
      <c r="F48" s="71"/>
      <c r="G48" s="71"/>
      <c r="H48" s="72"/>
      <c r="I48" s="72"/>
    </row>
    <row r="49" spans="1:9" ht="12.75" hidden="1" customHeight="1" outlineLevel="1" x14ac:dyDescent="0.2">
      <c r="A49" s="74" t="str">
        <f>"      "&amp;Labels!B68</f>
        <v xml:space="preserve">      Labor</v>
      </c>
      <c r="B49" s="75">
        <f>'Budget by Time'!E44</f>
        <v>0</v>
      </c>
      <c r="C49" s="75">
        <f>'Budget by Time'!F44</f>
        <v>0</v>
      </c>
      <c r="D49" s="75">
        <f>'Budget by Time'!G44</f>
        <v>0</v>
      </c>
      <c r="E49" s="75">
        <f>'Budget by Time'!H44</f>
        <v>0</v>
      </c>
      <c r="F49" s="75">
        <f>'Budget by Time'!I44</f>
        <v>0</v>
      </c>
      <c r="G49" s="75">
        <f>'Budget by Time'!J44</f>
        <v>0</v>
      </c>
      <c r="H49" s="23">
        <f>SUM(B49:G49)</f>
        <v>0</v>
      </c>
      <c r="I49" s="23">
        <f>SUM(B49:G49)</f>
        <v>0</v>
      </c>
    </row>
    <row r="50" spans="1:9" ht="12.75" hidden="1" customHeight="1" outlineLevel="1" x14ac:dyDescent="0.2">
      <c r="A50" s="74" t="str">
        <f>"      "&amp;Labels!B69</f>
        <v xml:space="preserve">      Material</v>
      </c>
      <c r="B50" s="75">
        <f>'Budget by Time'!E45</f>
        <v>0</v>
      </c>
      <c r="C50" s="75">
        <f>'Budget by Time'!F45</f>
        <v>0</v>
      </c>
      <c r="D50" s="75">
        <f>'Budget by Time'!G45</f>
        <v>0</v>
      </c>
      <c r="E50" s="75">
        <f>'Budget by Time'!H45</f>
        <v>0</v>
      </c>
      <c r="F50" s="75">
        <f>'Budget by Time'!I45</f>
        <v>0</v>
      </c>
      <c r="G50" s="75">
        <f>'Budget by Time'!J45</f>
        <v>0</v>
      </c>
      <c r="H50" s="23">
        <f>SUM(B50:G50)</f>
        <v>0</v>
      </c>
      <c r="I50" s="23">
        <f>SUM(B50:G50)</f>
        <v>0</v>
      </c>
    </row>
    <row r="51" spans="1:9" ht="12.75" hidden="1" customHeight="1" outlineLevel="1" x14ac:dyDescent="0.2">
      <c r="A51" s="37" t="str">
        <f>"      "&amp;Labels!C67</f>
        <v xml:space="preserve">      Subtotal</v>
      </c>
      <c r="B51" s="71">
        <f t="shared" ref="B51:G51" si="11">SUM(B49:B50)</f>
        <v>0</v>
      </c>
      <c r="C51" s="71">
        <f t="shared" si="11"/>
        <v>0</v>
      </c>
      <c r="D51" s="71">
        <f t="shared" si="11"/>
        <v>0</v>
      </c>
      <c r="E51" s="71">
        <f t="shared" si="11"/>
        <v>0</v>
      </c>
      <c r="F51" s="71">
        <f t="shared" si="11"/>
        <v>0</v>
      </c>
      <c r="G51" s="71">
        <f t="shared" si="11"/>
        <v>0</v>
      </c>
      <c r="H51" s="72">
        <f>SUM(B51:G51)</f>
        <v>0</v>
      </c>
      <c r="I51" s="72">
        <f>SUM(B51:G51)</f>
        <v>0</v>
      </c>
    </row>
    <row r="52" spans="1:9" ht="12.75" hidden="1" customHeight="1" outlineLevel="1" x14ac:dyDescent="0.2">
      <c r="A52" s="9" t="str">
        <f>"   "&amp;Labels!C63</f>
        <v xml:space="preserve">   Total</v>
      </c>
      <c r="B52" s="73">
        <f t="shared" ref="B52:G52" si="12">SUM(B47,B51)</f>
        <v>0</v>
      </c>
      <c r="C52" s="73">
        <f t="shared" si="12"/>
        <v>0</v>
      </c>
      <c r="D52" s="73">
        <f t="shared" si="12"/>
        <v>0</v>
      </c>
      <c r="E52" s="73">
        <f t="shared" si="12"/>
        <v>0</v>
      </c>
      <c r="F52" s="73">
        <f t="shared" si="12"/>
        <v>0</v>
      </c>
      <c r="G52" s="73">
        <f t="shared" si="12"/>
        <v>0</v>
      </c>
      <c r="H52" s="28">
        <f>SUM(B52:G52)</f>
        <v>0</v>
      </c>
      <c r="I52" s="28">
        <f>SUM(B52:G52)</f>
        <v>0</v>
      </c>
    </row>
    <row r="53" spans="1:9" ht="12.75" hidden="1" customHeight="1" outlineLevel="1" collapsed="1" x14ac:dyDescent="0.2"/>
    <row r="54" spans="1:9" ht="12.75" customHeight="1" collapsed="1" x14ac:dyDescent="0.2">
      <c r="A54" s="3" t="str">
        <f>"Actual Expense"</f>
        <v>Actual Expense</v>
      </c>
    </row>
    <row r="55" spans="1:9" ht="12.75" hidden="1" customHeight="1" outlineLevel="1" x14ac:dyDescent="0.2">
      <c r="A55" s="3" t="str">
        <f>""</f>
        <v/>
      </c>
    </row>
    <row r="56" spans="1:9" ht="12.75" hidden="1" customHeight="1" outlineLevel="1" x14ac:dyDescent="0.2">
      <c r="B56" s="11" t="str">
        <f>'(FnCalls 1)'!F12</f>
        <v>Jul 2010</v>
      </c>
      <c r="C56" s="12" t="str">
        <f>'(FnCalls 1)'!F13</f>
        <v>Aug 2010</v>
      </c>
      <c r="D56" s="12" t="str">
        <f>'(FnCalls 1)'!F14</f>
        <v>Sep 2010</v>
      </c>
      <c r="E56" s="12" t="str">
        <f>'(FnCalls 1)'!F15</f>
        <v>Oct 2010</v>
      </c>
      <c r="F56" s="12" t="str">
        <f>'(FnCalls 1)'!F16</f>
        <v>Nov 2010</v>
      </c>
      <c r="G56" s="12" t="str">
        <f>'(FnCalls 1)'!F17</f>
        <v>Dec 2010</v>
      </c>
      <c r="H56" s="13" t="str">
        <f>'(FnCalls 1)'!H6</f>
        <v>2010</v>
      </c>
      <c r="I56" s="13" t="s">
        <v>378</v>
      </c>
    </row>
    <row r="57" spans="1:9" ht="12.75" hidden="1" customHeight="1" outlineLevel="1" x14ac:dyDescent="0.2">
      <c r="A57" s="7" t="str">
        <f>Labels!B21</f>
        <v>Actual Expense</v>
      </c>
      <c r="B57" s="70"/>
      <c r="C57" s="70"/>
      <c r="D57" s="70"/>
      <c r="E57" s="70"/>
      <c r="F57" s="70"/>
      <c r="G57" s="70"/>
      <c r="H57" s="18"/>
      <c r="I57" s="18"/>
    </row>
    <row r="58" spans="1:9" ht="12.75" hidden="1" customHeight="1" outlineLevel="1" x14ac:dyDescent="0.2">
      <c r="A58" s="37" t="str">
        <f>"   "&amp;Labels!B64</f>
        <v xml:space="preserve">   Cost Center A</v>
      </c>
      <c r="B58" s="71"/>
      <c r="C58" s="71"/>
      <c r="D58" s="71"/>
      <c r="E58" s="71"/>
      <c r="F58" s="71"/>
      <c r="G58" s="71"/>
      <c r="H58" s="72"/>
      <c r="I58" s="72"/>
    </row>
    <row r="59" spans="1:9" ht="12.75" hidden="1" customHeight="1" outlineLevel="1" x14ac:dyDescent="0.2">
      <c r="A59" s="74" t="str">
        <f>"      "&amp;Labels!B65</f>
        <v xml:space="preserve">      Labor</v>
      </c>
      <c r="B59" s="22"/>
      <c r="C59" s="22"/>
      <c r="D59" s="22"/>
      <c r="E59" s="22"/>
      <c r="F59" s="22"/>
      <c r="G59" s="22"/>
      <c r="H59" s="23">
        <f>SUM(B59:G59)</f>
        <v>0</v>
      </c>
      <c r="I59" s="23">
        <f>SUM(B59:G59)</f>
        <v>0</v>
      </c>
    </row>
    <row r="60" spans="1:9" ht="12.75" hidden="1" customHeight="1" outlineLevel="1" x14ac:dyDescent="0.2">
      <c r="A60" s="74" t="str">
        <f>"      "&amp;Labels!B66</f>
        <v xml:space="preserve">      Overhead</v>
      </c>
      <c r="B60" s="22"/>
      <c r="C60" s="22"/>
      <c r="D60" s="22"/>
      <c r="E60" s="22"/>
      <c r="F60" s="22"/>
      <c r="G60" s="22"/>
      <c r="H60" s="23">
        <f>SUM(B60:G60)</f>
        <v>0</v>
      </c>
      <c r="I60" s="23">
        <f>SUM(B60:G60)</f>
        <v>0</v>
      </c>
    </row>
    <row r="61" spans="1:9" ht="12.75" hidden="1" customHeight="1" outlineLevel="1" x14ac:dyDescent="0.2">
      <c r="A61" s="37" t="str">
        <f>"      "&amp;Labels!C64</f>
        <v xml:space="preserve">      Subtotal</v>
      </c>
      <c r="B61" s="71">
        <f t="shared" ref="B61:G61" si="13">SUM(B59:B60)</f>
        <v>0</v>
      </c>
      <c r="C61" s="71">
        <f t="shared" si="13"/>
        <v>0</v>
      </c>
      <c r="D61" s="71">
        <f t="shared" si="13"/>
        <v>0</v>
      </c>
      <c r="E61" s="71">
        <f t="shared" si="13"/>
        <v>0</v>
      </c>
      <c r="F61" s="71">
        <f t="shared" si="13"/>
        <v>0</v>
      </c>
      <c r="G61" s="71">
        <f t="shared" si="13"/>
        <v>0</v>
      </c>
      <c r="H61" s="72">
        <f>SUM(B61:G61)</f>
        <v>0</v>
      </c>
      <c r="I61" s="72">
        <f>SUM(B61:G61)</f>
        <v>0</v>
      </c>
    </row>
    <row r="62" spans="1:9" ht="12.75" hidden="1" customHeight="1" outlineLevel="1" x14ac:dyDescent="0.2">
      <c r="A62" s="37" t="str">
        <f>"   "&amp;Labels!B67</f>
        <v xml:space="preserve">   Cost Center B</v>
      </c>
      <c r="B62" s="71"/>
      <c r="C62" s="71"/>
      <c r="D62" s="71"/>
      <c r="E62" s="71"/>
      <c r="F62" s="71"/>
      <c r="G62" s="71"/>
      <c r="H62" s="72"/>
      <c r="I62" s="72"/>
    </row>
    <row r="63" spans="1:9" ht="12.75" hidden="1" customHeight="1" outlineLevel="1" x14ac:dyDescent="0.2">
      <c r="A63" s="74" t="str">
        <f>"      "&amp;Labels!B68</f>
        <v xml:space="preserve">      Labor</v>
      </c>
      <c r="B63" s="22"/>
      <c r="C63" s="22"/>
      <c r="D63" s="22"/>
      <c r="E63" s="22"/>
      <c r="F63" s="22"/>
      <c r="G63" s="22"/>
      <c r="H63" s="23">
        <f>SUM(B63:G63)</f>
        <v>0</v>
      </c>
      <c r="I63" s="23">
        <f>SUM(B63:G63)</f>
        <v>0</v>
      </c>
    </row>
    <row r="64" spans="1:9" ht="12.75" hidden="1" customHeight="1" outlineLevel="1" x14ac:dyDescent="0.2">
      <c r="A64" s="74" t="str">
        <f>"      "&amp;Labels!B69</f>
        <v xml:space="preserve">      Material</v>
      </c>
      <c r="B64" s="22"/>
      <c r="C64" s="22"/>
      <c r="D64" s="22"/>
      <c r="E64" s="22"/>
      <c r="F64" s="22"/>
      <c r="G64" s="22"/>
      <c r="H64" s="23">
        <f>SUM(B64:G64)</f>
        <v>0</v>
      </c>
      <c r="I64" s="23">
        <f>SUM(B64:G64)</f>
        <v>0</v>
      </c>
    </row>
    <row r="65" spans="1:9" ht="12.75" hidden="1" customHeight="1" outlineLevel="1" x14ac:dyDescent="0.2">
      <c r="A65" s="37" t="str">
        <f>"      "&amp;Labels!C67</f>
        <v xml:space="preserve">      Subtotal</v>
      </c>
      <c r="B65" s="71">
        <f t="shared" ref="B65:G65" si="14">SUM(B63:B64)</f>
        <v>0</v>
      </c>
      <c r="C65" s="71">
        <f t="shared" si="14"/>
        <v>0</v>
      </c>
      <c r="D65" s="71">
        <f t="shared" si="14"/>
        <v>0</v>
      </c>
      <c r="E65" s="71">
        <f t="shared" si="14"/>
        <v>0</v>
      </c>
      <c r="F65" s="71">
        <f t="shared" si="14"/>
        <v>0</v>
      </c>
      <c r="G65" s="71">
        <f t="shared" si="14"/>
        <v>0</v>
      </c>
      <c r="H65" s="72">
        <f>SUM(B65:G65)</f>
        <v>0</v>
      </c>
      <c r="I65" s="72">
        <f>SUM(B65:G65)</f>
        <v>0</v>
      </c>
    </row>
    <row r="66" spans="1:9" ht="12.75" hidden="1" customHeight="1" outlineLevel="1" x14ac:dyDescent="0.2">
      <c r="A66" s="9" t="str">
        <f>"   "&amp;Labels!C63</f>
        <v xml:space="preserve">   Total</v>
      </c>
      <c r="B66" s="73">
        <f t="shared" ref="B66:G66" si="15">SUM(B61,B65)</f>
        <v>0</v>
      </c>
      <c r="C66" s="73">
        <f t="shared" si="15"/>
        <v>0</v>
      </c>
      <c r="D66" s="73">
        <f t="shared" si="15"/>
        <v>0</v>
      </c>
      <c r="E66" s="73">
        <f t="shared" si="15"/>
        <v>0</v>
      </c>
      <c r="F66" s="73">
        <f t="shared" si="15"/>
        <v>0</v>
      </c>
      <c r="G66" s="73">
        <f t="shared" si="15"/>
        <v>0</v>
      </c>
      <c r="H66" s="28">
        <f>SUM(B66:G66)</f>
        <v>0</v>
      </c>
      <c r="I66" s="28">
        <f>SUM(B66:G66)</f>
        <v>0</v>
      </c>
    </row>
    <row r="67" spans="1:9" ht="12.75" hidden="1" customHeight="1" outlineLevel="1" collapsed="1" x14ac:dyDescent="0.2"/>
    <row r="68" spans="1:9" ht="12.75" customHeight="1" collapsed="1" x14ac:dyDescent="0.2">
      <c r="A68" s="3" t="str">
        <f>"Expense Variance"</f>
        <v>Expense Variance</v>
      </c>
    </row>
    <row r="69" spans="1:9" ht="12.75" hidden="1" customHeight="1" outlineLevel="1" x14ac:dyDescent="0.2">
      <c r="B69" s="11" t="str">
        <f>'(FnCalls 1)'!F12</f>
        <v>Jul 2010</v>
      </c>
      <c r="C69" s="12" t="str">
        <f>'(FnCalls 1)'!F13</f>
        <v>Aug 2010</v>
      </c>
      <c r="D69" s="12" t="str">
        <f>'(FnCalls 1)'!F14</f>
        <v>Sep 2010</v>
      </c>
      <c r="E69" s="12" t="str">
        <f>'(FnCalls 1)'!F15</f>
        <v>Oct 2010</v>
      </c>
      <c r="F69" s="12" t="str">
        <f>'(FnCalls 1)'!F16</f>
        <v>Nov 2010</v>
      </c>
      <c r="G69" s="12" t="str">
        <f>'(FnCalls 1)'!F17</f>
        <v>Dec 2010</v>
      </c>
      <c r="H69" s="13" t="str">
        <f>'(FnCalls 1)'!H6</f>
        <v>2010</v>
      </c>
      <c r="I69" s="13" t="s">
        <v>378</v>
      </c>
    </row>
    <row r="70" spans="1:9" ht="12.75" hidden="1" customHeight="1" outlineLevel="1" x14ac:dyDescent="0.2">
      <c r="A70" s="7" t="str">
        <f>Labels!B32</f>
        <v>Variance - Expense</v>
      </c>
      <c r="B70" s="102"/>
      <c r="C70" s="102"/>
      <c r="D70" s="102"/>
      <c r="E70" s="102"/>
      <c r="F70" s="102"/>
      <c r="G70" s="102"/>
      <c r="H70" s="103"/>
      <c r="I70" s="103"/>
    </row>
    <row r="71" spans="1:9" ht="12.75" hidden="1" customHeight="1" outlineLevel="1" x14ac:dyDescent="0.2">
      <c r="A71" s="37" t="str">
        <f>"   "&amp;Labels!B64</f>
        <v xml:space="preserve">   Cost Center A</v>
      </c>
      <c r="B71" s="104"/>
      <c r="C71" s="104"/>
      <c r="D71" s="104"/>
      <c r="E71" s="104"/>
      <c r="F71" s="104"/>
      <c r="G71" s="104"/>
      <c r="H71" s="105"/>
      <c r="I71" s="105"/>
    </row>
    <row r="72" spans="1:9" ht="12.75" hidden="1" customHeight="1" outlineLevel="1" x14ac:dyDescent="0.2">
      <c r="A72" s="74" t="str">
        <f>"      "&amp;Labels!B65</f>
        <v xml:space="preserve">      Labor</v>
      </c>
      <c r="B72" s="63">
        <f t="shared" ref="B72:G73" si="16">B59-B45</f>
        <v>0</v>
      </c>
      <c r="C72" s="63">
        <f t="shared" si="16"/>
        <v>0</v>
      </c>
      <c r="D72" s="63">
        <f t="shared" si="16"/>
        <v>0</v>
      </c>
      <c r="E72" s="63">
        <f t="shared" si="16"/>
        <v>0</v>
      </c>
      <c r="F72" s="63">
        <f t="shared" si="16"/>
        <v>0</v>
      </c>
      <c r="G72" s="63">
        <f t="shared" si="16"/>
        <v>0</v>
      </c>
      <c r="H72" s="107">
        <f>SUM(B72:G72)</f>
        <v>0</v>
      </c>
      <c r="I72" s="107">
        <f>SUM(B72:G72)</f>
        <v>0</v>
      </c>
    </row>
    <row r="73" spans="1:9" ht="12.75" hidden="1" customHeight="1" outlineLevel="1" x14ac:dyDescent="0.2">
      <c r="A73" s="74" t="str">
        <f>"      "&amp;Labels!B66</f>
        <v xml:space="preserve">      Overhead</v>
      </c>
      <c r="B73" s="63">
        <f t="shared" si="16"/>
        <v>0</v>
      </c>
      <c r="C73" s="63">
        <f t="shared" si="16"/>
        <v>0</v>
      </c>
      <c r="D73" s="63">
        <f t="shared" si="16"/>
        <v>0</v>
      </c>
      <c r="E73" s="63">
        <f t="shared" si="16"/>
        <v>0</v>
      </c>
      <c r="F73" s="63">
        <f t="shared" si="16"/>
        <v>0</v>
      </c>
      <c r="G73" s="63">
        <f t="shared" si="16"/>
        <v>0</v>
      </c>
      <c r="H73" s="107">
        <f>SUM(B73:G73)</f>
        <v>0</v>
      </c>
      <c r="I73" s="107">
        <f>SUM(B73:G73)</f>
        <v>0</v>
      </c>
    </row>
    <row r="74" spans="1:9" ht="12.75" hidden="1" customHeight="1" outlineLevel="1" x14ac:dyDescent="0.2">
      <c r="A74" s="37" t="str">
        <f>"      "&amp;Labels!C64</f>
        <v xml:space="preserve">      Subtotal</v>
      </c>
      <c r="B74" s="104">
        <f t="shared" ref="B74:G74" si="17">SUM(B72:B73)</f>
        <v>0</v>
      </c>
      <c r="C74" s="104">
        <f t="shared" si="17"/>
        <v>0</v>
      </c>
      <c r="D74" s="104">
        <f t="shared" si="17"/>
        <v>0</v>
      </c>
      <c r="E74" s="104">
        <f t="shared" si="17"/>
        <v>0</v>
      </c>
      <c r="F74" s="104">
        <f t="shared" si="17"/>
        <v>0</v>
      </c>
      <c r="G74" s="104">
        <f t="shared" si="17"/>
        <v>0</v>
      </c>
      <c r="H74" s="105">
        <f>SUM(B74:G74)</f>
        <v>0</v>
      </c>
      <c r="I74" s="105">
        <f>SUM(B74:G74)</f>
        <v>0</v>
      </c>
    </row>
    <row r="75" spans="1:9" ht="12.75" hidden="1" customHeight="1" outlineLevel="1" x14ac:dyDescent="0.2">
      <c r="A75" s="37" t="str">
        <f>"   "&amp;Labels!B67</f>
        <v xml:space="preserve">   Cost Center B</v>
      </c>
      <c r="B75" s="104"/>
      <c r="C75" s="104"/>
      <c r="D75" s="104"/>
      <c r="E75" s="104"/>
      <c r="F75" s="104"/>
      <c r="G75" s="104"/>
      <c r="H75" s="105"/>
      <c r="I75" s="105"/>
    </row>
    <row r="76" spans="1:9" ht="12.75" hidden="1" customHeight="1" outlineLevel="1" x14ac:dyDescent="0.2">
      <c r="A76" s="74" t="str">
        <f>"      "&amp;Labels!B68</f>
        <v xml:space="preserve">      Labor</v>
      </c>
      <c r="B76" s="63">
        <f t="shared" ref="B76:G77" si="18">B63-B49</f>
        <v>0</v>
      </c>
      <c r="C76" s="63">
        <f t="shared" si="18"/>
        <v>0</v>
      </c>
      <c r="D76" s="63">
        <f t="shared" si="18"/>
        <v>0</v>
      </c>
      <c r="E76" s="63">
        <f t="shared" si="18"/>
        <v>0</v>
      </c>
      <c r="F76" s="63">
        <f t="shared" si="18"/>
        <v>0</v>
      </c>
      <c r="G76" s="63">
        <f t="shared" si="18"/>
        <v>0</v>
      </c>
      <c r="H76" s="107">
        <f>SUM(B76:G76)</f>
        <v>0</v>
      </c>
      <c r="I76" s="107">
        <f>SUM(B76:G76)</f>
        <v>0</v>
      </c>
    </row>
    <row r="77" spans="1:9" ht="12.75" hidden="1" customHeight="1" outlineLevel="1" x14ac:dyDescent="0.2">
      <c r="A77" s="74" t="str">
        <f>"      "&amp;Labels!B69</f>
        <v xml:space="preserve">      Material</v>
      </c>
      <c r="B77" s="63">
        <f t="shared" si="18"/>
        <v>0</v>
      </c>
      <c r="C77" s="63">
        <f t="shared" si="18"/>
        <v>0</v>
      </c>
      <c r="D77" s="63">
        <f t="shared" si="18"/>
        <v>0</v>
      </c>
      <c r="E77" s="63">
        <f t="shared" si="18"/>
        <v>0</v>
      </c>
      <c r="F77" s="63">
        <f t="shared" si="18"/>
        <v>0</v>
      </c>
      <c r="G77" s="63">
        <f t="shared" si="18"/>
        <v>0</v>
      </c>
      <c r="H77" s="107">
        <f>SUM(B77:G77)</f>
        <v>0</v>
      </c>
      <c r="I77" s="107">
        <f>SUM(B77:G77)</f>
        <v>0</v>
      </c>
    </row>
    <row r="78" spans="1:9" ht="12.75" hidden="1" customHeight="1" outlineLevel="1" x14ac:dyDescent="0.2">
      <c r="A78" s="37" t="str">
        <f>"      "&amp;Labels!C67</f>
        <v xml:space="preserve">      Subtotal</v>
      </c>
      <c r="B78" s="104">
        <f t="shared" ref="B78:G78" si="19">SUM(B76:B77)</f>
        <v>0</v>
      </c>
      <c r="C78" s="104">
        <f t="shared" si="19"/>
        <v>0</v>
      </c>
      <c r="D78" s="104">
        <f t="shared" si="19"/>
        <v>0</v>
      </c>
      <c r="E78" s="104">
        <f t="shared" si="19"/>
        <v>0</v>
      </c>
      <c r="F78" s="104">
        <f t="shared" si="19"/>
        <v>0</v>
      </c>
      <c r="G78" s="104">
        <f t="shared" si="19"/>
        <v>0</v>
      </c>
      <c r="H78" s="105">
        <f>SUM(B78:G78)</f>
        <v>0</v>
      </c>
      <c r="I78" s="105">
        <f>SUM(B78:G78)</f>
        <v>0</v>
      </c>
    </row>
    <row r="79" spans="1:9" ht="12.75" hidden="1" customHeight="1" outlineLevel="1" x14ac:dyDescent="0.2">
      <c r="A79" s="80" t="str">
        <f>"   "&amp;Labels!C63</f>
        <v xml:space="preserve">   Total</v>
      </c>
      <c r="B79" s="106">
        <f t="shared" ref="B79:G79" si="20">SUM(B74,B78)</f>
        <v>0</v>
      </c>
      <c r="C79" s="106">
        <f t="shared" si="20"/>
        <v>0</v>
      </c>
      <c r="D79" s="106">
        <f t="shared" si="20"/>
        <v>0</v>
      </c>
      <c r="E79" s="106">
        <f t="shared" si="20"/>
        <v>0</v>
      </c>
      <c r="F79" s="106">
        <f t="shared" si="20"/>
        <v>0</v>
      </c>
      <c r="G79" s="106">
        <f t="shared" si="20"/>
        <v>0</v>
      </c>
      <c r="H79" s="107">
        <f>SUM(B79:G79)</f>
        <v>0</v>
      </c>
      <c r="I79" s="107">
        <f>SUM(B79:G79)</f>
        <v>0</v>
      </c>
    </row>
    <row r="80" spans="1:9" ht="12.75" hidden="1" customHeight="1" outlineLevel="1" x14ac:dyDescent="0.2">
      <c r="A80" s="5"/>
      <c r="B80" s="108"/>
      <c r="C80" s="108"/>
      <c r="D80" s="108"/>
      <c r="E80" s="108"/>
      <c r="F80" s="108"/>
      <c r="G80" s="108"/>
      <c r="H80" s="5"/>
      <c r="I80" s="5"/>
    </row>
    <row r="81" spans="1:9" ht="12.75" hidden="1" customHeight="1" outlineLevel="1" x14ac:dyDescent="0.2">
      <c r="A81" s="80" t="str">
        <f>Labels!B31</f>
        <v>Expense Variance %</v>
      </c>
      <c r="B81" s="109"/>
      <c r="C81" s="109"/>
      <c r="D81" s="109"/>
      <c r="E81" s="109"/>
      <c r="F81" s="109"/>
      <c r="G81" s="109"/>
      <c r="H81" s="110"/>
      <c r="I81" s="110"/>
    </row>
    <row r="82" spans="1:9" ht="12.75" hidden="1" customHeight="1" outlineLevel="1" x14ac:dyDescent="0.2">
      <c r="A82" s="37" t="str">
        <f>"   "&amp;Labels!B64</f>
        <v xml:space="preserve">   Cost Center A</v>
      </c>
      <c r="B82" s="111"/>
      <c r="C82" s="111"/>
      <c r="D82" s="111"/>
      <c r="E82" s="111"/>
      <c r="F82" s="111"/>
      <c r="G82" s="111"/>
      <c r="H82" s="112"/>
      <c r="I82" s="112"/>
    </row>
    <row r="83" spans="1:9" ht="12.75" hidden="1" customHeight="1" outlineLevel="1" x14ac:dyDescent="0.2">
      <c r="A83" s="74" t="str">
        <f>"      "&amp;Labels!B65</f>
        <v xml:space="preserve">      Labor</v>
      </c>
      <c r="B83" s="59" t="e">
        <f t="shared" ref="B83:G84" si="21">B72/B45</f>
        <v>#DIV/0!</v>
      </c>
      <c r="C83" s="59" t="e">
        <f t="shared" si="21"/>
        <v>#DIV/0!</v>
      </c>
      <c r="D83" s="59" t="e">
        <f t="shared" si="21"/>
        <v>#DIV/0!</v>
      </c>
      <c r="E83" s="59" t="e">
        <f t="shared" si="21"/>
        <v>#DIV/0!</v>
      </c>
      <c r="F83" s="59" t="e">
        <f t="shared" si="21"/>
        <v>#DIV/0!</v>
      </c>
      <c r="G83" s="59" t="e">
        <f t="shared" si="21"/>
        <v>#DIV/0!</v>
      </c>
      <c r="H83" s="110" t="e">
        <f>SUM(B72:G72)/SUM(B45:G45)</f>
        <v>#DIV/0!</v>
      </c>
      <c r="I83" s="110" t="e">
        <f>SUM(B72:G72)/SUM(B45:G45)</f>
        <v>#DIV/0!</v>
      </c>
    </row>
    <row r="84" spans="1:9" ht="12.75" hidden="1" customHeight="1" outlineLevel="1" x14ac:dyDescent="0.2">
      <c r="A84" s="74" t="str">
        <f>"      "&amp;Labels!B66</f>
        <v xml:space="preserve">      Overhead</v>
      </c>
      <c r="B84" s="59" t="e">
        <f t="shared" si="21"/>
        <v>#DIV/0!</v>
      </c>
      <c r="C84" s="59" t="e">
        <f t="shared" si="21"/>
        <v>#DIV/0!</v>
      </c>
      <c r="D84" s="59" t="e">
        <f t="shared" si="21"/>
        <v>#DIV/0!</v>
      </c>
      <c r="E84" s="59" t="e">
        <f t="shared" si="21"/>
        <v>#DIV/0!</v>
      </c>
      <c r="F84" s="59" t="e">
        <f t="shared" si="21"/>
        <v>#DIV/0!</v>
      </c>
      <c r="G84" s="59" t="e">
        <f t="shared" si="21"/>
        <v>#DIV/0!</v>
      </c>
      <c r="H84" s="110" t="e">
        <f>SUM(B73:G73)/SUM(B46:G46)</f>
        <v>#DIV/0!</v>
      </c>
      <c r="I84" s="110" t="e">
        <f>SUM(B73:G73)/SUM(B46:G46)</f>
        <v>#DIV/0!</v>
      </c>
    </row>
    <row r="85" spans="1:9" ht="12.75" hidden="1" customHeight="1" outlineLevel="1" x14ac:dyDescent="0.2">
      <c r="A85" s="37" t="str">
        <f>"      "&amp;Labels!C64</f>
        <v xml:space="preserve">      Subtotal</v>
      </c>
      <c r="B85" s="111" t="e">
        <f t="shared" ref="B85:G85" si="22">B74/B13</f>
        <v>#DIV/0!</v>
      </c>
      <c r="C85" s="111" t="e">
        <f t="shared" si="22"/>
        <v>#DIV/0!</v>
      </c>
      <c r="D85" s="111" t="e">
        <f t="shared" si="22"/>
        <v>#DIV/0!</v>
      </c>
      <c r="E85" s="111" t="e">
        <f t="shared" si="22"/>
        <v>#DIV/0!</v>
      </c>
      <c r="F85" s="111" t="e">
        <f t="shared" si="22"/>
        <v>#DIV/0!</v>
      </c>
      <c r="G85" s="111" t="e">
        <f t="shared" si="22"/>
        <v>#DIV/0!</v>
      </c>
      <c r="H85" s="112" t="e">
        <f>SUM(B74:G74)/SUM(B13:G13)</f>
        <v>#DIV/0!</v>
      </c>
      <c r="I85" s="112" t="e">
        <f>SUM(B74:G74)/SUM(B13:G13)</f>
        <v>#DIV/0!</v>
      </c>
    </row>
    <row r="86" spans="1:9" ht="12.75" hidden="1" customHeight="1" outlineLevel="1" x14ac:dyDescent="0.2">
      <c r="A86" s="37" t="str">
        <f>"   "&amp;Labels!B67</f>
        <v xml:space="preserve">   Cost Center B</v>
      </c>
      <c r="B86" s="111"/>
      <c r="C86" s="111"/>
      <c r="D86" s="111"/>
      <c r="E86" s="111"/>
      <c r="F86" s="111"/>
      <c r="G86" s="111"/>
      <c r="H86" s="112"/>
      <c r="I86" s="112"/>
    </row>
    <row r="87" spans="1:9" ht="12.75" hidden="1" customHeight="1" outlineLevel="1" x14ac:dyDescent="0.2">
      <c r="A87" s="74" t="str">
        <f>"      "&amp;Labels!B68</f>
        <v xml:space="preserve">      Labor</v>
      </c>
      <c r="B87" s="59" t="e">
        <f t="shared" ref="B87:G88" si="23">B76/B49</f>
        <v>#DIV/0!</v>
      </c>
      <c r="C87" s="59" t="e">
        <f t="shared" si="23"/>
        <v>#DIV/0!</v>
      </c>
      <c r="D87" s="59" t="e">
        <f t="shared" si="23"/>
        <v>#DIV/0!</v>
      </c>
      <c r="E87" s="59" t="e">
        <f t="shared" si="23"/>
        <v>#DIV/0!</v>
      </c>
      <c r="F87" s="59" t="e">
        <f t="shared" si="23"/>
        <v>#DIV/0!</v>
      </c>
      <c r="G87" s="59" t="e">
        <f t="shared" si="23"/>
        <v>#DIV/0!</v>
      </c>
      <c r="H87" s="110" t="e">
        <f>SUM(B76:G76)/SUM(B49:G49)</f>
        <v>#DIV/0!</v>
      </c>
      <c r="I87" s="110" t="e">
        <f>SUM(B76:G76)/SUM(B49:G49)</f>
        <v>#DIV/0!</v>
      </c>
    </row>
    <row r="88" spans="1:9" ht="12.75" hidden="1" customHeight="1" outlineLevel="1" x14ac:dyDescent="0.2">
      <c r="A88" s="74" t="str">
        <f>"      "&amp;Labels!B69</f>
        <v xml:space="preserve">      Material</v>
      </c>
      <c r="B88" s="59" t="e">
        <f t="shared" si="23"/>
        <v>#DIV/0!</v>
      </c>
      <c r="C88" s="59" t="e">
        <f t="shared" si="23"/>
        <v>#DIV/0!</v>
      </c>
      <c r="D88" s="59" t="e">
        <f t="shared" si="23"/>
        <v>#DIV/0!</v>
      </c>
      <c r="E88" s="59" t="e">
        <f t="shared" si="23"/>
        <v>#DIV/0!</v>
      </c>
      <c r="F88" s="59" t="e">
        <f t="shared" si="23"/>
        <v>#DIV/0!</v>
      </c>
      <c r="G88" s="59" t="e">
        <f t="shared" si="23"/>
        <v>#DIV/0!</v>
      </c>
      <c r="H88" s="110" t="e">
        <f>SUM(B77:G77)/SUM(B50:G50)</f>
        <v>#DIV/0!</v>
      </c>
      <c r="I88" s="110" t="e">
        <f>SUM(B77:G77)/SUM(B50:G50)</f>
        <v>#DIV/0!</v>
      </c>
    </row>
    <row r="89" spans="1:9" ht="12.75" hidden="1" customHeight="1" outlineLevel="1" x14ac:dyDescent="0.2">
      <c r="A89" s="37" t="str">
        <f>"      "&amp;Labels!C67</f>
        <v xml:space="preserve">      Subtotal</v>
      </c>
      <c r="B89" s="111" t="e">
        <f t="shared" ref="B89:G90" si="24">B78/B14</f>
        <v>#DIV/0!</v>
      </c>
      <c r="C89" s="111" t="e">
        <f t="shared" si="24"/>
        <v>#DIV/0!</v>
      </c>
      <c r="D89" s="111" t="e">
        <f t="shared" si="24"/>
        <v>#DIV/0!</v>
      </c>
      <c r="E89" s="111" t="e">
        <f t="shared" si="24"/>
        <v>#DIV/0!</v>
      </c>
      <c r="F89" s="111" t="e">
        <f t="shared" si="24"/>
        <v>#DIV/0!</v>
      </c>
      <c r="G89" s="111" t="e">
        <f t="shared" si="24"/>
        <v>#DIV/0!</v>
      </c>
      <c r="H89" s="112" t="e">
        <f>SUM(B78:G78)/SUM(B14:G14)</f>
        <v>#DIV/0!</v>
      </c>
      <c r="I89" s="112" t="e">
        <f>SUM(B78:G78)/SUM(B14:G14)</f>
        <v>#DIV/0!</v>
      </c>
    </row>
    <row r="90" spans="1:9" ht="12.75" hidden="1" customHeight="1" outlineLevel="1" x14ac:dyDescent="0.2">
      <c r="A90" s="9" t="str">
        <f>"   "&amp;Labels!C63</f>
        <v xml:space="preserve">   Total</v>
      </c>
      <c r="B90" s="113" t="e">
        <f t="shared" si="24"/>
        <v>#DIV/0!</v>
      </c>
      <c r="C90" s="113" t="e">
        <f t="shared" si="24"/>
        <v>#DIV/0!</v>
      </c>
      <c r="D90" s="113" t="e">
        <f t="shared" si="24"/>
        <v>#DIV/0!</v>
      </c>
      <c r="E90" s="113" t="e">
        <f t="shared" si="24"/>
        <v>#DIV/0!</v>
      </c>
      <c r="F90" s="113" t="e">
        <f t="shared" si="24"/>
        <v>#DIV/0!</v>
      </c>
      <c r="G90" s="113" t="e">
        <f t="shared" si="24"/>
        <v>#DIV/0!</v>
      </c>
      <c r="H90" s="114" t="e">
        <f>SUM(B79:G79)/SUM(B15:G15)</f>
        <v>#DIV/0!</v>
      </c>
      <c r="I90" s="114" t="e">
        <f>SUM(B79:G79)/SUM(B15:G15)</f>
        <v>#DIV/0!</v>
      </c>
    </row>
    <row r="91" spans="1:9" ht="12.75" hidden="1" customHeight="1" outlineLevel="1" collapsed="1" x14ac:dyDescent="0.2"/>
    <row r="92" spans="1:9" ht="12.75" customHeight="1" collapsed="1" x14ac:dyDescent="0.2"/>
    <row r="93" spans="1:9" ht="12.75" customHeight="1" collapsed="1" x14ac:dyDescent="0.2">
      <c r="A93" s="2" t="str">
        <f>"Activity Counts"</f>
        <v>Activity Counts</v>
      </c>
    </row>
    <row r="94" spans="1:9" ht="12.75" hidden="1" customHeight="1" outlineLevel="1" x14ac:dyDescent="0.2">
      <c r="A94" s="1" t="str">
        <f>" "</f>
        <v xml:space="preserve"> </v>
      </c>
    </row>
    <row r="95" spans="1:9" ht="12.75" hidden="1" customHeight="1" outlineLevel="1" x14ac:dyDescent="0.2">
      <c r="A95" s="3" t="str">
        <f>"Activity Budget"</f>
        <v>Activity Budget</v>
      </c>
    </row>
    <row r="96" spans="1:9" ht="12.75" hidden="1" customHeight="1" outlineLevel="1" x14ac:dyDescent="0.2">
      <c r="A96" s="3" t="str">
        <f>" "</f>
        <v xml:space="preserve"> </v>
      </c>
    </row>
    <row r="97" spans="1:9" ht="12.75" hidden="1" customHeight="1" outlineLevel="1" x14ac:dyDescent="0.2">
      <c r="B97" s="11" t="str">
        <f>'(FnCalls 1)'!F12</f>
        <v>Jul 2010</v>
      </c>
      <c r="C97" s="12" t="str">
        <f>'(FnCalls 1)'!F13</f>
        <v>Aug 2010</v>
      </c>
      <c r="D97" s="12" t="str">
        <f>'(FnCalls 1)'!F14</f>
        <v>Sep 2010</v>
      </c>
      <c r="E97" s="12" t="str">
        <f>'(FnCalls 1)'!F15</f>
        <v>Oct 2010</v>
      </c>
      <c r="F97" s="12" t="str">
        <f>'(FnCalls 1)'!F16</f>
        <v>Nov 2010</v>
      </c>
      <c r="G97" s="12" t="str">
        <f>'(FnCalls 1)'!F17</f>
        <v>Dec 2010</v>
      </c>
      <c r="H97" s="13" t="str">
        <f>'(FnCalls 1)'!H6</f>
        <v>2010</v>
      </c>
      <c r="I97" s="13" t="s">
        <v>378</v>
      </c>
    </row>
    <row r="98" spans="1:9" ht="12.75" hidden="1" customHeight="1" outlineLevel="1" x14ac:dyDescent="0.2">
      <c r="A98" s="7" t="str">
        <f>Labels!B13</f>
        <v>Activity Budget</v>
      </c>
      <c r="B98" s="48"/>
      <c r="C98" s="48"/>
      <c r="D98" s="48"/>
      <c r="E98" s="48"/>
      <c r="F98" s="48"/>
      <c r="G98" s="48"/>
      <c r="H98" s="49"/>
      <c r="I98" s="49"/>
    </row>
    <row r="99" spans="1:9" ht="12.75" hidden="1" customHeight="1" outlineLevel="1" x14ac:dyDescent="0.2">
      <c r="A99" s="37" t="str">
        <f>"   "&amp;Labels!B56</f>
        <v xml:space="preserve">   Sales Units A</v>
      </c>
      <c r="B99" s="84">
        <f>'Activity Costs'!B64</f>
        <v>0</v>
      </c>
      <c r="C99" s="84">
        <f>'Activity Costs'!C64</f>
        <v>0</v>
      </c>
      <c r="D99" s="84">
        <f>'Activity Costs'!D64</f>
        <v>0</v>
      </c>
      <c r="E99" s="84">
        <f>'Activity Costs'!E64</f>
        <v>0</v>
      </c>
      <c r="F99" s="84">
        <f>'Activity Costs'!F64</f>
        <v>0</v>
      </c>
      <c r="G99" s="84">
        <f>'Activity Costs'!G64</f>
        <v>0</v>
      </c>
      <c r="H99" s="51">
        <f>SUM(B99:G99)</f>
        <v>0</v>
      </c>
      <c r="I99" s="51">
        <f>SUM(B99:G99)</f>
        <v>0</v>
      </c>
    </row>
    <row r="100" spans="1:9" ht="12.75" hidden="1" customHeight="1" outlineLevel="1" x14ac:dyDescent="0.2">
      <c r="A100" s="37" t="str">
        <f>"   "&amp;Labels!B57</f>
        <v xml:space="preserve">   Sales Units B</v>
      </c>
      <c r="B100" s="84">
        <f>'Activity Costs'!B65</f>
        <v>0</v>
      </c>
      <c r="C100" s="84">
        <f>'Activity Costs'!C65</f>
        <v>0</v>
      </c>
      <c r="D100" s="84">
        <f>'Activity Costs'!D65</f>
        <v>0</v>
      </c>
      <c r="E100" s="84">
        <f>'Activity Costs'!E65</f>
        <v>0</v>
      </c>
      <c r="F100" s="84">
        <f>'Activity Costs'!F65</f>
        <v>0</v>
      </c>
      <c r="G100" s="84">
        <f>'Activity Costs'!G65</f>
        <v>0</v>
      </c>
      <c r="H100" s="51">
        <f>SUM(B100:G100)</f>
        <v>0</v>
      </c>
      <c r="I100" s="51">
        <f>SUM(B100:G100)</f>
        <v>0</v>
      </c>
    </row>
    <row r="101" spans="1:9" ht="12.75" hidden="1" customHeight="1" outlineLevel="1" x14ac:dyDescent="0.2">
      <c r="A101" s="9" t="str">
        <f>"   "&amp;Labels!C55</f>
        <v xml:space="preserve">   Total</v>
      </c>
      <c r="B101" s="85">
        <f t="shared" ref="B101:G101" si="25">SUM(B99:B100)</f>
        <v>0</v>
      </c>
      <c r="C101" s="85">
        <f t="shared" si="25"/>
        <v>0</v>
      </c>
      <c r="D101" s="85">
        <f t="shared" si="25"/>
        <v>0</v>
      </c>
      <c r="E101" s="85">
        <f t="shared" si="25"/>
        <v>0</v>
      </c>
      <c r="F101" s="85">
        <f t="shared" si="25"/>
        <v>0</v>
      </c>
      <c r="G101" s="85">
        <f t="shared" si="25"/>
        <v>0</v>
      </c>
      <c r="H101" s="86">
        <f>SUM(B101:G101)</f>
        <v>0</v>
      </c>
      <c r="I101" s="86">
        <f>SUM(B101:G101)</f>
        <v>0</v>
      </c>
    </row>
    <row r="102" spans="1:9" ht="12.75" hidden="1" customHeight="1" outlineLevel="1" x14ac:dyDescent="0.2"/>
    <row r="103" spans="1:9" ht="12.75" hidden="1" customHeight="1" outlineLevel="1" x14ac:dyDescent="0.2">
      <c r="A103" s="193" t="str">
        <f>"Actual Activity Counts"</f>
        <v>Actual Activity Counts</v>
      </c>
      <c r="B103" s="193"/>
    </row>
    <row r="104" spans="1:9" ht="12.75" hidden="1" customHeight="1" outlineLevel="1" x14ac:dyDescent="0.2">
      <c r="A104" s="193" t="str">
        <f>" "</f>
        <v xml:space="preserve"> </v>
      </c>
      <c r="B104" s="193"/>
    </row>
    <row r="105" spans="1:9" ht="12.75" hidden="1" customHeight="1" outlineLevel="1" x14ac:dyDescent="0.2">
      <c r="B105" s="11" t="str">
        <f>'(FnCalls 1)'!F12</f>
        <v>Jul 2010</v>
      </c>
      <c r="C105" s="12" t="str">
        <f>'(FnCalls 1)'!F13</f>
        <v>Aug 2010</v>
      </c>
      <c r="D105" s="12" t="str">
        <f>'(FnCalls 1)'!F14</f>
        <v>Sep 2010</v>
      </c>
      <c r="E105" s="12" t="str">
        <f>'(FnCalls 1)'!F15</f>
        <v>Oct 2010</v>
      </c>
      <c r="F105" s="12" t="str">
        <f>'(FnCalls 1)'!F16</f>
        <v>Nov 2010</v>
      </c>
      <c r="G105" s="12" t="str">
        <f>'(FnCalls 1)'!F17</f>
        <v>Dec 2010</v>
      </c>
      <c r="H105" s="13" t="str">
        <f>'(FnCalls 1)'!H6</f>
        <v>2010</v>
      </c>
      <c r="I105" s="13" t="s">
        <v>378</v>
      </c>
    </row>
    <row r="106" spans="1:9" ht="12.75" hidden="1" customHeight="1" outlineLevel="1" x14ac:dyDescent="0.2">
      <c r="A106" s="7" t="str">
        <f>Labels!B9</f>
        <v>Actual Activity Count</v>
      </c>
      <c r="B106" s="48"/>
      <c r="C106" s="48"/>
      <c r="D106" s="48"/>
      <c r="E106" s="48"/>
      <c r="F106" s="48"/>
      <c r="G106" s="48"/>
      <c r="H106" s="49"/>
      <c r="I106" s="49"/>
    </row>
    <row r="107" spans="1:9" ht="12.75" hidden="1" customHeight="1" outlineLevel="1" x14ac:dyDescent="0.2">
      <c r="A107" s="37" t="str">
        <f>"   "&amp;Labels!B56</f>
        <v xml:space="preserve">   Sales Units A</v>
      </c>
      <c r="B107" s="84">
        <f>Inputs!B57</f>
        <v>0</v>
      </c>
      <c r="C107" s="84">
        <f>Inputs!C57</f>
        <v>0</v>
      </c>
      <c r="D107" s="84">
        <f>Inputs!D57</f>
        <v>0</v>
      </c>
      <c r="E107" s="84">
        <f>Inputs!E57</f>
        <v>0</v>
      </c>
      <c r="F107" s="84">
        <f>Inputs!F57</f>
        <v>0</v>
      </c>
      <c r="G107" s="84">
        <f>Inputs!G57</f>
        <v>0</v>
      </c>
      <c r="H107" s="51">
        <f>SUM(B107:G107)</f>
        <v>0</v>
      </c>
      <c r="I107" s="51">
        <f>SUM(B107:G107)</f>
        <v>0</v>
      </c>
    </row>
    <row r="108" spans="1:9" ht="12.75" hidden="1" customHeight="1" outlineLevel="1" x14ac:dyDescent="0.2">
      <c r="A108" s="40" t="str">
        <f>"   "&amp;Labels!B57</f>
        <v xml:space="preserve">   Sales Units B</v>
      </c>
      <c r="B108" s="115">
        <f>Inputs!B58</f>
        <v>0</v>
      </c>
      <c r="C108" s="115">
        <f>Inputs!C58</f>
        <v>0</v>
      </c>
      <c r="D108" s="115">
        <f>Inputs!D58</f>
        <v>0</v>
      </c>
      <c r="E108" s="115">
        <f>Inputs!E58</f>
        <v>0</v>
      </c>
      <c r="F108" s="115">
        <f>Inputs!F58</f>
        <v>0</v>
      </c>
      <c r="G108" s="115">
        <f>Inputs!G58</f>
        <v>0</v>
      </c>
      <c r="H108" s="53">
        <f>SUM(B108:G108)</f>
        <v>0</v>
      </c>
      <c r="I108" s="53">
        <f>SUM(B108:G108)</f>
        <v>0</v>
      </c>
    </row>
    <row r="109" spans="1:9" ht="12.75" hidden="1" customHeight="1" outlineLevel="1" x14ac:dyDescent="0.2"/>
    <row r="110" spans="1:9" ht="12.75" hidden="1" customHeight="1" outlineLevel="1" x14ac:dyDescent="0.2">
      <c r="A110" s="3" t="str">
        <f>"Activity Variance"</f>
        <v>Activity Variance</v>
      </c>
    </row>
    <row r="111" spans="1:9" ht="12.75" hidden="1" customHeight="1" outlineLevel="1" x14ac:dyDescent="0.2">
      <c r="A111" s="3" t="str">
        <f>" "</f>
        <v xml:space="preserve"> </v>
      </c>
    </row>
    <row r="112" spans="1:9" ht="12.75" hidden="1" customHeight="1" outlineLevel="1" x14ac:dyDescent="0.2">
      <c r="B112" s="11" t="str">
        <f>'(FnCalls 1)'!F12</f>
        <v>Jul 2010</v>
      </c>
      <c r="C112" s="12" t="str">
        <f>'(FnCalls 1)'!F13</f>
        <v>Aug 2010</v>
      </c>
      <c r="D112" s="12" t="str">
        <f>'(FnCalls 1)'!F14</f>
        <v>Sep 2010</v>
      </c>
      <c r="E112" s="12" t="str">
        <f>'(FnCalls 1)'!F15</f>
        <v>Oct 2010</v>
      </c>
      <c r="F112" s="12" t="str">
        <f>'(FnCalls 1)'!F16</f>
        <v>Nov 2010</v>
      </c>
      <c r="G112" s="12" t="str">
        <f>'(FnCalls 1)'!F17</f>
        <v>Dec 2010</v>
      </c>
      <c r="H112" s="13" t="str">
        <f>'(FnCalls 1)'!H6</f>
        <v>2010</v>
      </c>
      <c r="I112" s="13" t="s">
        <v>378</v>
      </c>
    </row>
    <row r="113" spans="1:9" ht="12.75" hidden="1" customHeight="1" outlineLevel="1" x14ac:dyDescent="0.2">
      <c r="A113" s="7" t="str">
        <f>Labels!B19</f>
        <v>Variance - Activity Count</v>
      </c>
      <c r="B113" s="48"/>
      <c r="C113" s="48"/>
      <c r="D113" s="48"/>
      <c r="E113" s="48"/>
      <c r="F113" s="48"/>
      <c r="G113" s="48"/>
      <c r="H113" s="49"/>
      <c r="I113" s="49"/>
    </row>
    <row r="114" spans="1:9" ht="12.75" hidden="1" customHeight="1" outlineLevel="1" x14ac:dyDescent="0.2">
      <c r="A114" s="37" t="str">
        <f>"   "&amp;Labels!B56</f>
        <v xml:space="preserve">   Sales Units A</v>
      </c>
      <c r="B114" s="84">
        <f t="shared" ref="B114:G115" si="26">B107-B99</f>
        <v>0</v>
      </c>
      <c r="C114" s="84">
        <f t="shared" si="26"/>
        <v>0</v>
      </c>
      <c r="D114" s="84">
        <f t="shared" si="26"/>
        <v>0</v>
      </c>
      <c r="E114" s="84">
        <f t="shared" si="26"/>
        <v>0</v>
      </c>
      <c r="F114" s="84">
        <f t="shared" si="26"/>
        <v>0</v>
      </c>
      <c r="G114" s="84">
        <f t="shared" si="26"/>
        <v>0</v>
      </c>
      <c r="H114" s="51">
        <f>SUM(B114:G114)</f>
        <v>0</v>
      </c>
      <c r="I114" s="51">
        <f>SUM(B114:G114)</f>
        <v>0</v>
      </c>
    </row>
    <row r="115" spans="1:9" ht="12.75" hidden="1" customHeight="1" outlineLevel="1" x14ac:dyDescent="0.2">
      <c r="A115" s="37" t="str">
        <f>"   "&amp;Labels!B57</f>
        <v xml:space="preserve">   Sales Units B</v>
      </c>
      <c r="B115" s="84">
        <f t="shared" si="26"/>
        <v>0</v>
      </c>
      <c r="C115" s="84">
        <f t="shared" si="26"/>
        <v>0</v>
      </c>
      <c r="D115" s="84">
        <f t="shared" si="26"/>
        <v>0</v>
      </c>
      <c r="E115" s="84">
        <f t="shared" si="26"/>
        <v>0</v>
      </c>
      <c r="F115" s="84">
        <f t="shared" si="26"/>
        <v>0</v>
      </c>
      <c r="G115" s="84">
        <f t="shared" si="26"/>
        <v>0</v>
      </c>
      <c r="H115" s="51">
        <f>SUM(B115:G115)</f>
        <v>0</v>
      </c>
      <c r="I115" s="51">
        <f>SUM(B115:G115)</f>
        <v>0</v>
      </c>
    </row>
    <row r="116" spans="1:9" ht="12.75" hidden="1" customHeight="1" outlineLevel="1" x14ac:dyDescent="0.2">
      <c r="A116" s="80" t="str">
        <f>"   "&amp;Labels!C55</f>
        <v xml:space="preserve">   Total</v>
      </c>
      <c r="B116" s="116">
        <f t="shared" ref="B116:G116" si="27">SUM(B114:B115)</f>
        <v>0</v>
      </c>
      <c r="C116" s="116">
        <f t="shared" si="27"/>
        <v>0</v>
      </c>
      <c r="D116" s="116">
        <f t="shared" si="27"/>
        <v>0</v>
      </c>
      <c r="E116" s="116">
        <f t="shared" si="27"/>
        <v>0</v>
      </c>
      <c r="F116" s="116">
        <f t="shared" si="27"/>
        <v>0</v>
      </c>
      <c r="G116" s="116">
        <f t="shared" si="27"/>
        <v>0</v>
      </c>
      <c r="H116" s="101">
        <f>SUM(B116:G116)</f>
        <v>0</v>
      </c>
      <c r="I116" s="101">
        <f>SUM(B116:G116)</f>
        <v>0</v>
      </c>
    </row>
    <row r="117" spans="1:9" ht="12.75" hidden="1" customHeight="1" outlineLevel="1" x14ac:dyDescent="0.2">
      <c r="A117" s="5"/>
      <c r="B117" s="108"/>
      <c r="C117" s="108"/>
      <c r="D117" s="108"/>
      <c r="E117" s="108"/>
      <c r="F117" s="108"/>
      <c r="G117" s="108"/>
      <c r="H117" s="5"/>
      <c r="I117" s="5"/>
    </row>
    <row r="118" spans="1:9" ht="12.75" hidden="1" customHeight="1" outlineLevel="1" x14ac:dyDescent="0.2">
      <c r="A118" s="80" t="str">
        <f>Labels!B18</f>
        <v>Activity Variance %</v>
      </c>
      <c r="B118" s="109"/>
      <c r="C118" s="109"/>
      <c r="D118" s="109"/>
      <c r="E118" s="109"/>
      <c r="F118" s="109"/>
      <c r="G118" s="109"/>
      <c r="H118" s="110"/>
      <c r="I118" s="110"/>
    </row>
    <row r="119" spans="1:9" ht="12.75" hidden="1" customHeight="1" outlineLevel="1" x14ac:dyDescent="0.2">
      <c r="A119" s="37" t="str">
        <f>"   "&amp;Labels!B56</f>
        <v xml:space="preserve">   Sales Units A</v>
      </c>
      <c r="B119" s="111" t="e">
        <f t="shared" ref="B119:G121" si="28">B114/B99</f>
        <v>#DIV/0!</v>
      </c>
      <c r="C119" s="111" t="e">
        <f t="shared" si="28"/>
        <v>#DIV/0!</v>
      </c>
      <c r="D119" s="111" t="e">
        <f t="shared" si="28"/>
        <v>#DIV/0!</v>
      </c>
      <c r="E119" s="111" t="e">
        <f t="shared" si="28"/>
        <v>#DIV/0!</v>
      </c>
      <c r="F119" s="111" t="e">
        <f t="shared" si="28"/>
        <v>#DIV/0!</v>
      </c>
      <c r="G119" s="111" t="e">
        <f t="shared" si="28"/>
        <v>#DIV/0!</v>
      </c>
      <c r="H119" s="112" t="e">
        <f>SUM(B114:G114)/SUM(B99:G99)</f>
        <v>#DIV/0!</v>
      </c>
      <c r="I119" s="112" t="e">
        <f>SUM(B114:G114)/SUM(B99:G99)</f>
        <v>#DIV/0!</v>
      </c>
    </row>
    <row r="120" spans="1:9" ht="12.75" hidden="1" customHeight="1" outlineLevel="1" x14ac:dyDescent="0.2">
      <c r="A120" s="37" t="str">
        <f>"   "&amp;Labels!B57</f>
        <v xml:space="preserve">   Sales Units B</v>
      </c>
      <c r="B120" s="111" t="e">
        <f t="shared" si="28"/>
        <v>#DIV/0!</v>
      </c>
      <c r="C120" s="111" t="e">
        <f t="shared" si="28"/>
        <v>#DIV/0!</v>
      </c>
      <c r="D120" s="111" t="e">
        <f t="shared" si="28"/>
        <v>#DIV/0!</v>
      </c>
      <c r="E120" s="111" t="e">
        <f t="shared" si="28"/>
        <v>#DIV/0!</v>
      </c>
      <c r="F120" s="111" t="e">
        <f t="shared" si="28"/>
        <v>#DIV/0!</v>
      </c>
      <c r="G120" s="111" t="e">
        <f t="shared" si="28"/>
        <v>#DIV/0!</v>
      </c>
      <c r="H120" s="112" t="e">
        <f>SUM(B115:G115)/SUM(B100:G100)</f>
        <v>#DIV/0!</v>
      </c>
      <c r="I120" s="112" t="e">
        <f>SUM(B115:G115)/SUM(B100:G100)</f>
        <v>#DIV/0!</v>
      </c>
    </row>
    <row r="121" spans="1:9" ht="12.75" hidden="1" customHeight="1" outlineLevel="1" x14ac:dyDescent="0.2">
      <c r="A121" s="9" t="str">
        <f>"   "&amp;Labels!C55</f>
        <v xml:space="preserve">   Total</v>
      </c>
      <c r="B121" s="113" t="e">
        <f t="shared" si="28"/>
        <v>#DIV/0!</v>
      </c>
      <c r="C121" s="113" t="e">
        <f t="shared" si="28"/>
        <v>#DIV/0!</v>
      </c>
      <c r="D121" s="113" t="e">
        <f t="shared" si="28"/>
        <v>#DIV/0!</v>
      </c>
      <c r="E121" s="113" t="e">
        <f t="shared" si="28"/>
        <v>#DIV/0!</v>
      </c>
      <c r="F121" s="113" t="e">
        <f t="shared" si="28"/>
        <v>#DIV/0!</v>
      </c>
      <c r="G121" s="113" t="e">
        <f t="shared" si="28"/>
        <v>#DIV/0!</v>
      </c>
      <c r="H121" s="114" t="e">
        <f>SUM(B116:G116)/SUM(B101:G101)</f>
        <v>#DIV/0!</v>
      </c>
      <c r="I121" s="114" t="e">
        <f>SUM(B116:G116)/SUM(B101:G101)</f>
        <v>#DIV/0!</v>
      </c>
    </row>
    <row r="122" spans="1:9" ht="12.75" hidden="1" customHeight="1" outlineLevel="1" x14ac:dyDescent="0.2"/>
    <row r="123" spans="1:9" ht="12.75" hidden="1" customHeight="1" outlineLevel="1" collapsed="1" x14ac:dyDescent="0.2"/>
    <row r="124" spans="1:9" ht="12.75" customHeight="1" collapsed="1" x14ac:dyDescent="0.2"/>
  </sheetData>
  <mergeCells count="8">
    <mergeCell ref="A103:B103"/>
    <mergeCell ref="A104:B104"/>
    <mergeCell ref="A1:D1"/>
    <mergeCell ref="A2:D2"/>
    <mergeCell ref="A3:D3"/>
    <mergeCell ref="A4:D4"/>
    <mergeCell ref="A7:B7"/>
    <mergeCell ref="A39:B39"/>
  </mergeCells>
  <pageMargins left="0.25" right="0.25" top="0.5" bottom="0.5" header="0.5" footer="0.5"/>
  <pageSetup paperSize="9" fitToHeight="32767" orientation="landscape"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76"/>
  <sheetViews>
    <sheetView zoomScaleNormal="100" workbookViewId="0">
      <selection sqref="A1:D1"/>
    </sheetView>
  </sheetViews>
  <sheetFormatPr defaultRowHeight="12.75" customHeight="1" outlineLevelRow="1" x14ac:dyDescent="0.2"/>
  <cols>
    <col min="1" max="1" width="25.85546875" customWidth="1"/>
    <col min="2" max="2" width="16.42578125" customWidth="1"/>
    <col min="3" max="3" width="9" customWidth="1"/>
    <col min="4" max="4" width="21" customWidth="1"/>
    <col min="5" max="5" width="17.28515625" customWidth="1"/>
    <col min="6" max="6" width="9" customWidth="1"/>
    <col min="7" max="7" width="8.7109375" customWidth="1"/>
    <col min="8" max="8" width="8.5703125" customWidth="1"/>
    <col min="9" max="9" width="8.85546875" customWidth="1"/>
    <col min="10" max="10" width="8.7109375" customWidth="1"/>
    <col min="11" max="11" width="5.42578125" customWidth="1"/>
    <col min="12" max="12" width="5.85546875" customWidth="1"/>
  </cols>
  <sheetData>
    <row r="1" spans="1:12" ht="12.75" customHeight="1" x14ac:dyDescent="0.2">
      <c r="A1" s="190" t="str">
        <f>"Activity-Based Budget"</f>
        <v>Activity-Based Budget</v>
      </c>
      <c r="B1" s="190"/>
      <c r="C1" s="190"/>
      <c r="D1" s="190"/>
    </row>
    <row r="2" spans="1:12" ht="12.75" customHeight="1" x14ac:dyDescent="0.2">
      <c r="A2" s="190" t="str">
        <f>"Organization: "&amp;Inputs!B7</f>
        <v>Organization: ABC, Inc.</v>
      </c>
      <c r="B2" s="190"/>
      <c r="C2" s="190"/>
      <c r="D2" s="190"/>
    </row>
    <row r="3" spans="1:12" ht="12.75" customHeight="1" x14ac:dyDescent="0.2">
      <c r="A3" s="190" t="str">
        <f>"Cost Center 1"&amp;" "&amp;Labels!B64</f>
        <v>Cost Center 1 Cost Center A</v>
      </c>
      <c r="B3" s="190"/>
      <c r="C3" s="190"/>
      <c r="D3" s="190"/>
    </row>
    <row r="4" spans="1:12" ht="12.75" customHeight="1" x14ac:dyDescent="0.2">
      <c r="A4" s="190" t="str">
        <f>""</f>
        <v/>
      </c>
      <c r="B4" s="190"/>
      <c r="C4" s="190"/>
      <c r="D4" s="190"/>
    </row>
    <row r="5" spans="1:12" ht="12.75" customHeight="1" x14ac:dyDescent="0.2">
      <c r="A5" s="5" t="str">
        <f>Labels!B52</f>
        <v>History Time Range</v>
      </c>
      <c r="B5" s="69" t="str">
        <f>Inputs!E7</f>
        <v>1/1/2010 - 6/30/2010</v>
      </c>
      <c r="D5" s="5" t="str">
        <f>Labels!B51</f>
        <v>Budget Time Range</v>
      </c>
      <c r="E5" s="69" t="str">
        <f>Inputs!E8</f>
        <v>7/1/2010 - 12/31/2010</v>
      </c>
    </row>
    <row r="8" spans="1:12" ht="12.75" customHeight="1" x14ac:dyDescent="0.2">
      <c r="A8" s="3" t="str">
        <f>"Total Expense"</f>
        <v>Total Expense</v>
      </c>
    </row>
    <row r="9" spans="1:12" ht="12.75" customHeight="1" x14ac:dyDescent="0.2">
      <c r="A9" s="1" t="str">
        <f>" "</f>
        <v xml:space="preserve"> </v>
      </c>
      <c r="E9" s="11" t="str">
        <f>'(FnCalls 1)'!F12</f>
        <v>Jul 2010</v>
      </c>
      <c r="F9" s="12" t="str">
        <f>'(FnCalls 1)'!F13</f>
        <v>Aug 2010</v>
      </c>
      <c r="G9" s="12" t="str">
        <f>'(FnCalls 1)'!F14</f>
        <v>Sep 2010</v>
      </c>
      <c r="H9" s="12" t="str">
        <f>'(FnCalls 1)'!F15</f>
        <v>Oct 2010</v>
      </c>
      <c r="I9" s="12" t="str">
        <f>'(FnCalls 1)'!F16</f>
        <v>Nov 2010</v>
      </c>
      <c r="J9" s="12" t="str">
        <f>'(FnCalls 1)'!F17</f>
        <v>Dec 2010</v>
      </c>
      <c r="K9" s="13" t="str">
        <f>'(FnCalls 1)'!H6</f>
        <v>2010</v>
      </c>
      <c r="L9" s="13" t="s">
        <v>378</v>
      </c>
    </row>
    <row r="10" spans="1:12" ht="12.75" customHeight="1" x14ac:dyDescent="0.2">
      <c r="A10" s="7" t="str">
        <f>Labels!B30</f>
        <v>Expense History</v>
      </c>
      <c r="B10" s="18"/>
      <c r="D10" s="7" t="str">
        <f>Labels!B23</f>
        <v>Expense Budget</v>
      </c>
      <c r="E10" s="70"/>
      <c r="F10" s="70"/>
      <c r="G10" s="70"/>
      <c r="H10" s="70"/>
      <c r="I10" s="70"/>
      <c r="J10" s="70"/>
      <c r="K10" s="18"/>
      <c r="L10" s="18"/>
    </row>
    <row r="11" spans="1:12" ht="12.75" customHeight="1" x14ac:dyDescent="0.2">
      <c r="A11" s="37" t="str">
        <f>"   "&amp;Labels!B65</f>
        <v xml:space="preserve">   Labor</v>
      </c>
      <c r="B11" s="72">
        <f>'Budget by Time'!B40</f>
        <v>0</v>
      </c>
      <c r="D11" s="37" t="str">
        <f>"   "&amp;Labels!B65</f>
        <v xml:space="preserve">   Labor</v>
      </c>
      <c r="E11" s="75">
        <f>'Budget by Time'!E40</f>
        <v>0</v>
      </c>
      <c r="F11" s="75">
        <f>'Budget by Time'!F40</f>
        <v>0</v>
      </c>
      <c r="G11" s="75">
        <f>'Budget by Time'!G40</f>
        <v>0</v>
      </c>
      <c r="H11" s="75">
        <f>'Budget by Time'!H40</f>
        <v>0</v>
      </c>
      <c r="I11" s="75">
        <f>'Budget by Time'!I40</f>
        <v>0</v>
      </c>
      <c r="J11" s="75">
        <f>'Budget by Time'!J40</f>
        <v>0</v>
      </c>
      <c r="K11" s="23">
        <f>SUM(E11:J11)</f>
        <v>0</v>
      </c>
      <c r="L11" s="23">
        <f>SUM(E11:J11)</f>
        <v>0</v>
      </c>
    </row>
    <row r="12" spans="1:12" ht="12.75" customHeight="1" x14ac:dyDescent="0.2">
      <c r="A12" s="37" t="str">
        <f>"   "&amp;Labels!B66</f>
        <v xml:space="preserve">   Overhead</v>
      </c>
      <c r="B12" s="72">
        <f>'Budget by Time'!B41</f>
        <v>0</v>
      </c>
      <c r="D12" s="37" t="str">
        <f>"   "&amp;Labels!B66</f>
        <v xml:space="preserve">   Overhead</v>
      </c>
      <c r="E12" s="75">
        <f>'Budget by Time'!E41</f>
        <v>0</v>
      </c>
      <c r="F12" s="75">
        <f>'Budget by Time'!F41</f>
        <v>0</v>
      </c>
      <c r="G12" s="75">
        <f>'Budget by Time'!G41</f>
        <v>0</v>
      </c>
      <c r="H12" s="75">
        <f>'Budget by Time'!H41</f>
        <v>0</v>
      </c>
      <c r="I12" s="75">
        <f>'Budget by Time'!I41</f>
        <v>0</v>
      </c>
      <c r="J12" s="75">
        <f>'Budget by Time'!J41</f>
        <v>0</v>
      </c>
      <c r="K12" s="23">
        <f>SUM(E12:J12)</f>
        <v>0</v>
      </c>
      <c r="L12" s="23">
        <f>SUM(E12:J12)</f>
        <v>0</v>
      </c>
    </row>
    <row r="13" spans="1:12" ht="12.75" customHeight="1" x14ac:dyDescent="0.2">
      <c r="A13" s="9" t="str">
        <f>"   "&amp;Labels!C64</f>
        <v xml:space="preserve">   Subtotal</v>
      </c>
      <c r="B13" s="28">
        <f>SUM(B11:B12)</f>
        <v>0</v>
      </c>
      <c r="D13" s="9" t="str">
        <f>"   "&amp;Labels!C64</f>
        <v xml:space="preserve">   Subtotal</v>
      </c>
      <c r="E13" s="73">
        <f t="shared" ref="E13:J13" si="0">SUM(E11:E12)</f>
        <v>0</v>
      </c>
      <c r="F13" s="73">
        <f t="shared" si="0"/>
        <v>0</v>
      </c>
      <c r="G13" s="73">
        <f t="shared" si="0"/>
        <v>0</v>
      </c>
      <c r="H13" s="73">
        <f t="shared" si="0"/>
        <v>0</v>
      </c>
      <c r="I13" s="73">
        <f t="shared" si="0"/>
        <v>0</v>
      </c>
      <c r="J13" s="73">
        <f t="shared" si="0"/>
        <v>0</v>
      </c>
      <c r="K13" s="28">
        <f>SUM(E13:J13)</f>
        <v>0</v>
      </c>
      <c r="L13" s="28">
        <f>SUM(E13:J13)</f>
        <v>0</v>
      </c>
    </row>
    <row r="16" spans="1:12" ht="12.75" customHeight="1" collapsed="1" x14ac:dyDescent="0.2">
      <c r="A16" s="3" t="str">
        <f>"Variable Expense"</f>
        <v>Variable Expense</v>
      </c>
    </row>
    <row r="17" spans="1:12" ht="12.75" hidden="1" customHeight="1" outlineLevel="1" x14ac:dyDescent="0.2">
      <c r="A17" s="3" t="str">
        <f>""</f>
        <v/>
      </c>
    </row>
    <row r="18" spans="1:12" ht="12.75" hidden="1" customHeight="1" outlineLevel="1" x14ac:dyDescent="0.2">
      <c r="A18" s="1" t="str">
        <f>" "</f>
        <v xml:space="preserve"> </v>
      </c>
      <c r="E18" s="11" t="str">
        <f>'(FnCalls 1)'!F12</f>
        <v>Jul 2010</v>
      </c>
      <c r="F18" s="12" t="str">
        <f>'(FnCalls 1)'!F13</f>
        <v>Aug 2010</v>
      </c>
      <c r="G18" s="12" t="str">
        <f>'(FnCalls 1)'!F14</f>
        <v>Sep 2010</v>
      </c>
      <c r="H18" s="12" t="str">
        <f>'(FnCalls 1)'!F15</f>
        <v>Oct 2010</v>
      </c>
      <c r="I18" s="12" t="str">
        <f>'(FnCalls 1)'!F16</f>
        <v>Nov 2010</v>
      </c>
      <c r="J18" s="12" t="str">
        <f>'(FnCalls 1)'!F17</f>
        <v>Dec 2010</v>
      </c>
      <c r="K18" s="13" t="str">
        <f>'(FnCalls 1)'!H6</f>
        <v>2010</v>
      </c>
      <c r="L18" s="13" t="s">
        <v>378</v>
      </c>
    </row>
    <row r="19" spans="1:12" ht="12.75" hidden="1" customHeight="1" outlineLevel="1" x14ac:dyDescent="0.2">
      <c r="A19" s="7" t="str">
        <f>Labels!B46</f>
        <v>Variable Expense History</v>
      </c>
      <c r="B19" s="18"/>
      <c r="D19" s="7" t="str">
        <f>Labels!B37</f>
        <v>Variable Expense Budget</v>
      </c>
      <c r="E19" s="70"/>
      <c r="F19" s="70"/>
      <c r="G19" s="70"/>
      <c r="H19" s="70"/>
      <c r="I19" s="70"/>
      <c r="J19" s="70"/>
      <c r="K19" s="18"/>
      <c r="L19" s="18"/>
    </row>
    <row r="20" spans="1:12" ht="12.75" hidden="1" customHeight="1" outlineLevel="1" x14ac:dyDescent="0.2">
      <c r="A20" s="37" t="str">
        <f>"   "&amp;Labels!B65</f>
        <v xml:space="preserve">   Labor</v>
      </c>
      <c r="B20" s="72">
        <f>Budget!B36</f>
        <v>0</v>
      </c>
      <c r="D20" s="37" t="str">
        <f>"   "&amp;Labels!B65</f>
        <v xml:space="preserve">   Labor</v>
      </c>
      <c r="E20" s="75">
        <f>'Budget by Time'!E54</f>
        <v>0</v>
      </c>
      <c r="F20" s="75">
        <f>'Budget by Time'!F54</f>
        <v>0</v>
      </c>
      <c r="G20" s="75">
        <f>'Budget by Time'!G54</f>
        <v>0</v>
      </c>
      <c r="H20" s="75">
        <f>'Budget by Time'!H54</f>
        <v>0</v>
      </c>
      <c r="I20" s="75">
        <f>'Budget by Time'!I54</f>
        <v>0</v>
      </c>
      <c r="J20" s="75">
        <f>'Budget by Time'!J54</f>
        <v>0</v>
      </c>
      <c r="K20" s="23">
        <f>SUM(E20:J20)</f>
        <v>0</v>
      </c>
      <c r="L20" s="23">
        <f>SUM(E20:J20)</f>
        <v>0</v>
      </c>
    </row>
    <row r="21" spans="1:12" ht="12.75" hidden="1" customHeight="1" outlineLevel="1" x14ac:dyDescent="0.2">
      <c r="A21" s="37" t="str">
        <f>"   "&amp;Labels!B66</f>
        <v xml:space="preserve">   Overhead</v>
      </c>
      <c r="B21" s="72">
        <f>Budget!B37</f>
        <v>0</v>
      </c>
      <c r="D21" s="37" t="str">
        <f>"   "&amp;Labels!B66</f>
        <v xml:space="preserve">   Overhead</v>
      </c>
      <c r="E21" s="75">
        <f>'Budget by Time'!E55</f>
        <v>0</v>
      </c>
      <c r="F21" s="75">
        <f>'Budget by Time'!F55</f>
        <v>0</v>
      </c>
      <c r="G21" s="75">
        <f>'Budget by Time'!G55</f>
        <v>0</v>
      </c>
      <c r="H21" s="75">
        <f>'Budget by Time'!H55</f>
        <v>0</v>
      </c>
      <c r="I21" s="75">
        <f>'Budget by Time'!I55</f>
        <v>0</v>
      </c>
      <c r="J21" s="75">
        <f>'Budget by Time'!J55</f>
        <v>0</v>
      </c>
      <c r="K21" s="23">
        <f>SUM(E21:J21)</f>
        <v>0</v>
      </c>
      <c r="L21" s="23">
        <f>SUM(E21:J21)</f>
        <v>0</v>
      </c>
    </row>
    <row r="22" spans="1:12" ht="12.75" hidden="1" customHeight="1" outlineLevel="1" x14ac:dyDescent="0.2">
      <c r="A22" s="9" t="str">
        <f>"   "&amp;Labels!C64</f>
        <v xml:space="preserve">   Subtotal</v>
      </c>
      <c r="B22" s="28">
        <f>SUM(B20:B21)</f>
        <v>0</v>
      </c>
      <c r="D22" s="9" t="str">
        <f>"   "&amp;Labels!C64</f>
        <v xml:space="preserve">   Subtotal</v>
      </c>
      <c r="E22" s="73">
        <f t="shared" ref="E22:J22" si="1">SUM(E20:E21)</f>
        <v>0</v>
      </c>
      <c r="F22" s="73">
        <f t="shared" si="1"/>
        <v>0</v>
      </c>
      <c r="G22" s="73">
        <f t="shared" si="1"/>
        <v>0</v>
      </c>
      <c r="H22" s="73">
        <f t="shared" si="1"/>
        <v>0</v>
      </c>
      <c r="I22" s="73">
        <f t="shared" si="1"/>
        <v>0</v>
      </c>
      <c r="J22" s="73">
        <f t="shared" si="1"/>
        <v>0</v>
      </c>
      <c r="K22" s="28">
        <f>SUM(E22:J22)</f>
        <v>0</v>
      </c>
      <c r="L22" s="28">
        <f>SUM(E22:J22)</f>
        <v>0</v>
      </c>
    </row>
    <row r="23" spans="1:12" ht="12.75" hidden="1" customHeight="1" outlineLevel="1" collapsed="1" x14ac:dyDescent="0.2"/>
    <row r="24" spans="1:12" ht="12.75" customHeight="1" collapsed="1" x14ac:dyDescent="0.2"/>
    <row r="25" spans="1:12" ht="12.75" customHeight="1" collapsed="1" x14ac:dyDescent="0.2">
      <c r="A25" s="3" t="str">
        <f>"Fixed Expense"</f>
        <v>Fixed Expense</v>
      </c>
    </row>
    <row r="26" spans="1:12" ht="12.75" hidden="1" customHeight="1" outlineLevel="1" x14ac:dyDescent="0.2">
      <c r="A26" s="1" t="str">
        <f>" "</f>
        <v xml:space="preserve"> </v>
      </c>
      <c r="E26" s="11" t="str">
        <f>'(FnCalls 1)'!F12</f>
        <v>Jul 2010</v>
      </c>
      <c r="F26" s="12" t="str">
        <f>'(FnCalls 1)'!F13</f>
        <v>Aug 2010</v>
      </c>
      <c r="G26" s="12" t="str">
        <f>'(FnCalls 1)'!F14</f>
        <v>Sep 2010</v>
      </c>
      <c r="H26" s="12" t="str">
        <f>'(FnCalls 1)'!F15</f>
        <v>Oct 2010</v>
      </c>
      <c r="I26" s="12" t="str">
        <f>'(FnCalls 1)'!F16</f>
        <v>Nov 2010</v>
      </c>
      <c r="J26" s="12" t="str">
        <f>'(FnCalls 1)'!F17</f>
        <v>Dec 2010</v>
      </c>
      <c r="K26" s="13" t="str">
        <f>'(FnCalls 1)'!H6</f>
        <v>2010</v>
      </c>
      <c r="L26" s="13" t="s">
        <v>378</v>
      </c>
    </row>
    <row r="27" spans="1:12" ht="12.75" hidden="1" customHeight="1" outlineLevel="1" x14ac:dyDescent="0.2">
      <c r="A27" s="7" t="str">
        <f>Labels!B27</f>
        <v>Fixed Expense History</v>
      </c>
      <c r="B27" s="18"/>
      <c r="D27" s="7" t="str">
        <f>Labels!B25</f>
        <v>Fixed Expense Budget</v>
      </c>
      <c r="E27" s="70"/>
      <c r="F27" s="70"/>
      <c r="G27" s="70"/>
      <c r="H27" s="70"/>
      <c r="I27" s="70"/>
      <c r="J27" s="70"/>
      <c r="K27" s="18"/>
      <c r="L27" s="18"/>
    </row>
    <row r="28" spans="1:12" ht="12.75" hidden="1" customHeight="1" outlineLevel="1" x14ac:dyDescent="0.2">
      <c r="A28" s="37" t="str">
        <f>"   "&amp;Labels!B65</f>
        <v xml:space="preserve">   Labor</v>
      </c>
      <c r="B28" s="72">
        <f>Budget!B61</f>
        <v>0</v>
      </c>
      <c r="D28" s="37" t="str">
        <f>"   "&amp;Labels!B65</f>
        <v xml:space="preserve">   Labor</v>
      </c>
      <c r="E28" s="75">
        <f>'Budget by Time'!E67</f>
        <v>0</v>
      </c>
      <c r="F28" s="75">
        <f>'Budget by Time'!F67</f>
        <v>0</v>
      </c>
      <c r="G28" s="75">
        <f>'Budget by Time'!G67</f>
        <v>0</v>
      </c>
      <c r="H28" s="75">
        <f>'Budget by Time'!H67</f>
        <v>0</v>
      </c>
      <c r="I28" s="75">
        <f>'Budget by Time'!I67</f>
        <v>0</v>
      </c>
      <c r="J28" s="75">
        <f>'Budget by Time'!J67</f>
        <v>0</v>
      </c>
      <c r="K28" s="23">
        <f>SUM(E28:J28)</f>
        <v>0</v>
      </c>
      <c r="L28" s="23">
        <f>SUM(E28:J28)</f>
        <v>0</v>
      </c>
    </row>
    <row r="29" spans="1:12" ht="12.75" hidden="1" customHeight="1" outlineLevel="1" x14ac:dyDescent="0.2">
      <c r="A29" s="37" t="str">
        <f>"   "&amp;Labels!B66</f>
        <v xml:space="preserve">   Overhead</v>
      </c>
      <c r="B29" s="72">
        <f>Budget!B62</f>
        <v>0</v>
      </c>
      <c r="D29" s="37" t="str">
        <f>"   "&amp;Labels!B66</f>
        <v xml:space="preserve">   Overhead</v>
      </c>
      <c r="E29" s="75">
        <f>'Budget by Time'!E68</f>
        <v>0</v>
      </c>
      <c r="F29" s="75">
        <f>'Budget by Time'!F68</f>
        <v>0</v>
      </c>
      <c r="G29" s="75">
        <f>'Budget by Time'!G68</f>
        <v>0</v>
      </c>
      <c r="H29" s="75">
        <f>'Budget by Time'!H68</f>
        <v>0</v>
      </c>
      <c r="I29" s="75">
        <f>'Budget by Time'!I68</f>
        <v>0</v>
      </c>
      <c r="J29" s="75">
        <f>'Budget by Time'!J68</f>
        <v>0</v>
      </c>
      <c r="K29" s="23">
        <f>SUM(E29:J29)</f>
        <v>0</v>
      </c>
      <c r="L29" s="23">
        <f>SUM(E29:J29)</f>
        <v>0</v>
      </c>
    </row>
    <row r="30" spans="1:12" ht="12.75" hidden="1" customHeight="1" outlineLevel="1" x14ac:dyDescent="0.2">
      <c r="A30" s="9" t="str">
        <f>"   "&amp;Labels!C64</f>
        <v xml:space="preserve">   Subtotal</v>
      </c>
      <c r="B30" s="28">
        <f>SUM(B28:B29)</f>
        <v>0</v>
      </c>
      <c r="D30" s="9" t="str">
        <f>"   "&amp;Labels!C64</f>
        <v xml:space="preserve">   Subtotal</v>
      </c>
      <c r="E30" s="73">
        <f t="shared" ref="E30:J30" si="2">SUM(E28:E29)</f>
        <v>0</v>
      </c>
      <c r="F30" s="73">
        <f t="shared" si="2"/>
        <v>0</v>
      </c>
      <c r="G30" s="73">
        <f t="shared" si="2"/>
        <v>0</v>
      </c>
      <c r="H30" s="73">
        <f t="shared" si="2"/>
        <v>0</v>
      </c>
      <c r="I30" s="73">
        <f t="shared" si="2"/>
        <v>0</v>
      </c>
      <c r="J30" s="73">
        <f t="shared" si="2"/>
        <v>0</v>
      </c>
      <c r="K30" s="28">
        <f>SUM(E30:J30)</f>
        <v>0</v>
      </c>
      <c r="L30" s="28">
        <f>SUM(E30:J30)</f>
        <v>0</v>
      </c>
    </row>
    <row r="31" spans="1:12" ht="12.75" hidden="1" customHeight="1" outlineLevel="1" collapsed="1" x14ac:dyDescent="0.2"/>
    <row r="32" spans="1:12" ht="12.75" customHeight="1" collapsed="1" x14ac:dyDescent="0.2"/>
    <row r="33" spans="1:9" ht="12.75" customHeight="1" collapsed="1" x14ac:dyDescent="0.2">
      <c r="A33" s="192" t="str">
        <f>"Variable Expense Budget by Activity, Expense Type and Time"</f>
        <v>Variable Expense Budget by Activity, Expense Type and Time</v>
      </c>
      <c r="B33" s="192"/>
      <c r="C33" s="192"/>
      <c r="D33" s="192"/>
      <c r="E33" s="192"/>
      <c r="F33" s="192"/>
    </row>
    <row r="34" spans="1:9" ht="12.75" hidden="1" customHeight="1" outlineLevel="1" x14ac:dyDescent="0.2">
      <c r="A34" s="1" t="str">
        <f>" "</f>
        <v xml:space="preserve"> </v>
      </c>
    </row>
    <row r="35" spans="1:9" ht="12.75" hidden="1" customHeight="1" outlineLevel="1" x14ac:dyDescent="0.2">
      <c r="B35" s="11" t="str">
        <f>'(FnCalls 1)'!F12</f>
        <v>Jul 2010</v>
      </c>
      <c r="C35" s="12" t="str">
        <f>'(FnCalls 1)'!F13</f>
        <v>Aug 2010</v>
      </c>
      <c r="D35" s="12" t="str">
        <f>'(FnCalls 1)'!F14</f>
        <v>Sep 2010</v>
      </c>
      <c r="E35" s="12" t="str">
        <f>'(FnCalls 1)'!F15</f>
        <v>Oct 2010</v>
      </c>
      <c r="F35" s="12" t="str">
        <f>'(FnCalls 1)'!F16</f>
        <v>Nov 2010</v>
      </c>
      <c r="G35" s="12" t="str">
        <f>'(FnCalls 1)'!F17</f>
        <v>Dec 2010</v>
      </c>
      <c r="H35" s="13" t="str">
        <f>'(FnCalls 1)'!H6</f>
        <v>2010</v>
      </c>
      <c r="I35" s="13" t="s">
        <v>378</v>
      </c>
    </row>
    <row r="36" spans="1:9" ht="12.75" hidden="1" customHeight="1" outlineLevel="1" x14ac:dyDescent="0.2">
      <c r="A36" s="7" t="str">
        <f>Labels!B35</f>
        <v>Var Expense Budget by Activity</v>
      </c>
      <c r="B36" s="70"/>
      <c r="C36" s="70"/>
      <c r="D36" s="70"/>
      <c r="E36" s="70"/>
      <c r="F36" s="70"/>
      <c r="G36" s="70"/>
      <c r="H36" s="18"/>
      <c r="I36" s="18"/>
    </row>
    <row r="37" spans="1:9" ht="12.75" hidden="1" customHeight="1" outlineLevel="1" x14ac:dyDescent="0.2">
      <c r="A37" s="37" t="str">
        <f>"   "&amp;Labels!B56</f>
        <v xml:space="preserve">   Sales Units A</v>
      </c>
      <c r="B37" s="71"/>
      <c r="C37" s="71"/>
      <c r="D37" s="71"/>
      <c r="E37" s="71"/>
      <c r="F37" s="71"/>
      <c r="G37" s="71"/>
      <c r="H37" s="72"/>
      <c r="I37" s="72"/>
    </row>
    <row r="38" spans="1:9" ht="12.75" hidden="1" customHeight="1" outlineLevel="1" x14ac:dyDescent="0.2">
      <c r="A38" s="74" t="str">
        <f>"      "&amp;Labels!B65</f>
        <v xml:space="preserve">      Labor</v>
      </c>
      <c r="B38" s="75">
        <f>'Activity Costs'!B29</f>
        <v>0</v>
      </c>
      <c r="C38" s="75">
        <f>'Activity Costs'!C29</f>
        <v>0</v>
      </c>
      <c r="D38" s="75">
        <f>'Activity Costs'!D29</f>
        <v>0</v>
      </c>
      <c r="E38" s="75">
        <f>'Activity Costs'!E29</f>
        <v>0</v>
      </c>
      <c r="F38" s="75">
        <f>'Activity Costs'!F29</f>
        <v>0</v>
      </c>
      <c r="G38" s="75">
        <f>'Activity Costs'!G29</f>
        <v>0</v>
      </c>
      <c r="H38" s="23">
        <f>SUM(B38:G38)</f>
        <v>0</v>
      </c>
      <c r="I38" s="23">
        <f>SUM(B38:G38)</f>
        <v>0</v>
      </c>
    </row>
    <row r="39" spans="1:9" ht="12.75" hidden="1" customHeight="1" outlineLevel="1" x14ac:dyDescent="0.2">
      <c r="A39" s="74" t="str">
        <f>"      "&amp;Labels!B66</f>
        <v xml:space="preserve">      Overhead</v>
      </c>
      <c r="B39" s="75">
        <f>'Activity Costs'!B30</f>
        <v>0</v>
      </c>
      <c r="C39" s="75">
        <f>'Activity Costs'!C30</f>
        <v>0</v>
      </c>
      <c r="D39" s="75">
        <f>'Activity Costs'!D30</f>
        <v>0</v>
      </c>
      <c r="E39" s="75">
        <f>'Activity Costs'!E30</f>
        <v>0</v>
      </c>
      <c r="F39" s="75">
        <f>'Activity Costs'!F30</f>
        <v>0</v>
      </c>
      <c r="G39" s="75">
        <f>'Activity Costs'!G30</f>
        <v>0</v>
      </c>
      <c r="H39" s="23">
        <f>SUM(B39:G39)</f>
        <v>0</v>
      </c>
      <c r="I39" s="23">
        <f>SUM(B39:G39)</f>
        <v>0</v>
      </c>
    </row>
    <row r="40" spans="1:9" ht="12.75" hidden="1" customHeight="1" outlineLevel="1" x14ac:dyDescent="0.2">
      <c r="A40" s="37" t="str">
        <f>"      "&amp;Labels!C64</f>
        <v xml:space="preserve">      Subtotal</v>
      </c>
      <c r="B40" s="71">
        <f t="shared" ref="B40:G40" si="3">SUM(B38:B39)</f>
        <v>0</v>
      </c>
      <c r="C40" s="71">
        <f t="shared" si="3"/>
        <v>0</v>
      </c>
      <c r="D40" s="71">
        <f t="shared" si="3"/>
        <v>0</v>
      </c>
      <c r="E40" s="71">
        <f t="shared" si="3"/>
        <v>0</v>
      </c>
      <c r="F40" s="71">
        <f t="shared" si="3"/>
        <v>0</v>
      </c>
      <c r="G40" s="71">
        <f t="shared" si="3"/>
        <v>0</v>
      </c>
      <c r="H40" s="72">
        <f>SUM(B40:G40)</f>
        <v>0</v>
      </c>
      <c r="I40" s="72">
        <f>SUM(B40:G40)</f>
        <v>0</v>
      </c>
    </row>
    <row r="41" spans="1:9" ht="12.75" hidden="1" customHeight="1" outlineLevel="1" x14ac:dyDescent="0.2">
      <c r="A41" s="37" t="str">
        <f>"   "&amp;Labels!B57</f>
        <v xml:space="preserve">   Sales Units B</v>
      </c>
      <c r="B41" s="71"/>
      <c r="C41" s="71"/>
      <c r="D41" s="71"/>
      <c r="E41" s="71"/>
      <c r="F41" s="71"/>
      <c r="G41" s="71"/>
      <c r="H41" s="72"/>
      <c r="I41" s="72"/>
    </row>
    <row r="42" spans="1:9" ht="12.75" hidden="1" customHeight="1" outlineLevel="1" x14ac:dyDescent="0.2">
      <c r="A42" s="74" t="str">
        <f>"      "&amp;Labels!B65</f>
        <v xml:space="preserve">      Labor</v>
      </c>
      <c r="B42" s="75">
        <f>'Activity Costs'!B39</f>
        <v>0</v>
      </c>
      <c r="C42" s="75">
        <f>'Activity Costs'!C39</f>
        <v>0</v>
      </c>
      <c r="D42" s="75">
        <f>'Activity Costs'!D39</f>
        <v>0</v>
      </c>
      <c r="E42" s="75">
        <f>'Activity Costs'!E39</f>
        <v>0</v>
      </c>
      <c r="F42" s="75">
        <f>'Activity Costs'!F39</f>
        <v>0</v>
      </c>
      <c r="G42" s="75">
        <f>'Activity Costs'!G39</f>
        <v>0</v>
      </c>
      <c r="H42" s="23">
        <f t="shared" ref="H42:H47" si="4">SUM(B42:G42)</f>
        <v>0</v>
      </c>
      <c r="I42" s="23">
        <f t="shared" ref="I42:I47" si="5">SUM(B42:G42)</f>
        <v>0</v>
      </c>
    </row>
    <row r="43" spans="1:9" ht="12.75" hidden="1" customHeight="1" outlineLevel="1" x14ac:dyDescent="0.2">
      <c r="A43" s="74" t="str">
        <f>"      "&amp;Labels!B66</f>
        <v xml:space="preserve">      Overhead</v>
      </c>
      <c r="B43" s="75">
        <f>'Activity Costs'!B40</f>
        <v>0</v>
      </c>
      <c r="C43" s="75">
        <f>'Activity Costs'!C40</f>
        <v>0</v>
      </c>
      <c r="D43" s="75">
        <f>'Activity Costs'!D40</f>
        <v>0</v>
      </c>
      <c r="E43" s="75">
        <f>'Activity Costs'!E40</f>
        <v>0</v>
      </c>
      <c r="F43" s="75">
        <f>'Activity Costs'!F40</f>
        <v>0</v>
      </c>
      <c r="G43" s="75">
        <f>'Activity Costs'!G40</f>
        <v>0</v>
      </c>
      <c r="H43" s="23">
        <f t="shared" si="4"/>
        <v>0</v>
      </c>
      <c r="I43" s="23">
        <f t="shared" si="5"/>
        <v>0</v>
      </c>
    </row>
    <row r="44" spans="1:9" ht="12.75" hidden="1" customHeight="1" outlineLevel="1" x14ac:dyDescent="0.2">
      <c r="A44" s="37" t="str">
        <f>"      "&amp;Labels!C64</f>
        <v xml:space="preserve">      Subtotal</v>
      </c>
      <c r="B44" s="71">
        <f t="shared" ref="B44:G44" si="6">SUM(B42:B43)</f>
        <v>0</v>
      </c>
      <c r="C44" s="71">
        <f t="shared" si="6"/>
        <v>0</v>
      </c>
      <c r="D44" s="71">
        <f t="shared" si="6"/>
        <v>0</v>
      </c>
      <c r="E44" s="71">
        <f t="shared" si="6"/>
        <v>0</v>
      </c>
      <c r="F44" s="71">
        <f t="shared" si="6"/>
        <v>0</v>
      </c>
      <c r="G44" s="71">
        <f t="shared" si="6"/>
        <v>0</v>
      </c>
      <c r="H44" s="72">
        <f t="shared" si="4"/>
        <v>0</v>
      </c>
      <c r="I44" s="72">
        <f t="shared" si="5"/>
        <v>0</v>
      </c>
    </row>
    <row r="45" spans="1:9" ht="12.75" hidden="1" customHeight="1" outlineLevel="1" x14ac:dyDescent="0.2">
      <c r="A45" s="80" t="str">
        <f>"   "&amp;Labels!C55</f>
        <v xml:space="preserve">   Total</v>
      </c>
      <c r="B45" s="81">
        <f t="shared" ref="B45:G45" si="7">SUM(B40,B44)</f>
        <v>0</v>
      </c>
      <c r="C45" s="81">
        <f t="shared" si="7"/>
        <v>0</v>
      </c>
      <c r="D45" s="81">
        <f t="shared" si="7"/>
        <v>0</v>
      </c>
      <c r="E45" s="81">
        <f t="shared" si="7"/>
        <v>0</v>
      </c>
      <c r="F45" s="81">
        <f t="shared" si="7"/>
        <v>0</v>
      </c>
      <c r="G45" s="81">
        <f t="shared" si="7"/>
        <v>0</v>
      </c>
      <c r="H45" s="23">
        <f t="shared" si="4"/>
        <v>0</v>
      </c>
      <c r="I45" s="23">
        <f t="shared" si="5"/>
        <v>0</v>
      </c>
    </row>
    <row r="46" spans="1:9" ht="12.75" hidden="1" customHeight="1" outlineLevel="1" x14ac:dyDescent="0.2">
      <c r="A46" s="74" t="str">
        <f>"      "&amp;Labels!B65</f>
        <v xml:space="preserve">      Labor</v>
      </c>
      <c r="B46" s="75">
        <f t="shared" ref="B46:G47" si="8">SUM(B38,B42)</f>
        <v>0</v>
      </c>
      <c r="C46" s="75">
        <f t="shared" si="8"/>
        <v>0</v>
      </c>
      <c r="D46" s="75">
        <f t="shared" si="8"/>
        <v>0</v>
      </c>
      <c r="E46" s="75">
        <f t="shared" si="8"/>
        <v>0</v>
      </c>
      <c r="F46" s="75">
        <f t="shared" si="8"/>
        <v>0</v>
      </c>
      <c r="G46" s="75">
        <f t="shared" si="8"/>
        <v>0</v>
      </c>
      <c r="H46" s="23">
        <f t="shared" si="4"/>
        <v>0</v>
      </c>
      <c r="I46" s="23">
        <f t="shared" si="5"/>
        <v>0</v>
      </c>
    </row>
    <row r="47" spans="1:9" ht="12.75" hidden="1" customHeight="1" outlineLevel="1" x14ac:dyDescent="0.2">
      <c r="A47" s="74" t="str">
        <f>"      "&amp;Labels!B66</f>
        <v xml:space="preserve">      Overhead</v>
      </c>
      <c r="B47" s="75">
        <f t="shared" si="8"/>
        <v>0</v>
      </c>
      <c r="C47" s="75">
        <f t="shared" si="8"/>
        <v>0</v>
      </c>
      <c r="D47" s="75">
        <f t="shared" si="8"/>
        <v>0</v>
      </c>
      <c r="E47" s="75">
        <f t="shared" si="8"/>
        <v>0</v>
      </c>
      <c r="F47" s="75">
        <f t="shared" si="8"/>
        <v>0</v>
      </c>
      <c r="G47" s="75">
        <f t="shared" si="8"/>
        <v>0</v>
      </c>
      <c r="H47" s="23">
        <f t="shared" si="4"/>
        <v>0</v>
      </c>
      <c r="I47" s="23">
        <f t="shared" si="5"/>
        <v>0</v>
      </c>
    </row>
    <row r="48" spans="1:9" ht="12.75" hidden="1" customHeight="1" outlineLevel="1" x14ac:dyDescent="0.2">
      <c r="A48" s="40" t="str">
        <f>"      "&amp;Labels!C64</f>
        <v xml:space="preserve">      Subtotal</v>
      </c>
      <c r="B48" s="82">
        <f t="shared" ref="B48:G48" si="9">SUM(B46:B47)</f>
        <v>0</v>
      </c>
      <c r="C48" s="82">
        <f t="shared" si="9"/>
        <v>0</v>
      </c>
      <c r="D48" s="82">
        <f t="shared" si="9"/>
        <v>0</v>
      </c>
      <c r="E48" s="82">
        <f t="shared" si="9"/>
        <v>0</v>
      </c>
      <c r="F48" s="82">
        <f t="shared" si="9"/>
        <v>0</v>
      </c>
      <c r="G48" s="82">
        <f t="shared" si="9"/>
        <v>0</v>
      </c>
      <c r="H48" s="83">
        <f>SUM(B45:G45)</f>
        <v>0</v>
      </c>
      <c r="I48" s="83">
        <f>SUM(B45:G45)</f>
        <v>0</v>
      </c>
    </row>
    <row r="49" spans="1:9" ht="12.75" hidden="1" customHeight="1" outlineLevel="1" x14ac:dyDescent="0.2"/>
    <row r="50" spans="1:9" ht="12.75" hidden="1" customHeight="1" outlineLevel="1" collapsed="1" x14ac:dyDescent="0.2"/>
    <row r="51" spans="1:9" ht="12.75" customHeight="1" collapsed="1" x14ac:dyDescent="0.2"/>
    <row r="52" spans="1:9" ht="12.75" customHeight="1" collapsed="1" x14ac:dyDescent="0.2">
      <c r="A52" s="192" t="str">
        <f>"Actual Expenses and Variance from Budget"</f>
        <v>Actual Expenses and Variance from Budget</v>
      </c>
      <c r="B52" s="192"/>
    </row>
    <row r="53" spans="1:9" ht="12.75" hidden="1" customHeight="1" outlineLevel="1" x14ac:dyDescent="0.2">
      <c r="A53" s="1" t="str">
        <f>" "</f>
        <v xml:space="preserve"> </v>
      </c>
    </row>
    <row r="54" spans="1:9" ht="12.75" hidden="1" customHeight="1" outlineLevel="1" x14ac:dyDescent="0.2">
      <c r="A54" s="3" t="str">
        <f>"Actual"</f>
        <v>Actual</v>
      </c>
    </row>
    <row r="55" spans="1:9" ht="12.75" hidden="1" customHeight="1" outlineLevel="1" x14ac:dyDescent="0.2">
      <c r="A55" s="3" t="str">
        <f>" "</f>
        <v xml:space="preserve"> </v>
      </c>
    </row>
    <row r="56" spans="1:9" ht="12.75" hidden="1" customHeight="1" outlineLevel="1" x14ac:dyDescent="0.2">
      <c r="B56" s="11" t="str">
        <f>'(FnCalls 1)'!F12</f>
        <v>Jul 2010</v>
      </c>
      <c r="C56" s="12" t="str">
        <f>'(FnCalls 1)'!F13</f>
        <v>Aug 2010</v>
      </c>
      <c r="D56" s="12" t="str">
        <f>'(FnCalls 1)'!F14</f>
        <v>Sep 2010</v>
      </c>
      <c r="E56" s="12" t="str">
        <f>'(FnCalls 1)'!F15</f>
        <v>Oct 2010</v>
      </c>
      <c r="F56" s="12" t="str">
        <f>'(FnCalls 1)'!F16</f>
        <v>Nov 2010</v>
      </c>
      <c r="G56" s="12" t="str">
        <f>'(FnCalls 1)'!F17</f>
        <v>Dec 2010</v>
      </c>
      <c r="H56" s="13" t="str">
        <f>'(FnCalls 1)'!H6</f>
        <v>2010</v>
      </c>
      <c r="I56" s="13" t="s">
        <v>378</v>
      </c>
    </row>
    <row r="57" spans="1:9" ht="12.75" hidden="1" customHeight="1" outlineLevel="1" x14ac:dyDescent="0.2">
      <c r="A57" s="7" t="str">
        <f>Labels!B21</f>
        <v>Actual Expense</v>
      </c>
      <c r="B57" s="70"/>
      <c r="C57" s="70"/>
      <c r="D57" s="70"/>
      <c r="E57" s="70"/>
      <c r="F57" s="70"/>
      <c r="G57" s="70"/>
      <c r="H57" s="18"/>
      <c r="I57" s="18"/>
    </row>
    <row r="58" spans="1:9" ht="12.75" hidden="1" customHeight="1" outlineLevel="1" x14ac:dyDescent="0.2">
      <c r="A58" s="37" t="str">
        <f>"   "&amp;Labels!B65</f>
        <v xml:space="preserve">   Labor</v>
      </c>
      <c r="B58" s="71">
        <f>'Actual vs Budget'!B59</f>
        <v>0</v>
      </c>
      <c r="C58" s="71">
        <f>'Actual vs Budget'!C59</f>
        <v>0</v>
      </c>
      <c r="D58" s="71">
        <f>'Actual vs Budget'!D59</f>
        <v>0</v>
      </c>
      <c r="E58" s="71">
        <f>'Actual vs Budget'!E59</f>
        <v>0</v>
      </c>
      <c r="F58" s="71">
        <f>'Actual vs Budget'!F59</f>
        <v>0</v>
      </c>
      <c r="G58" s="71">
        <f>'Actual vs Budget'!G59</f>
        <v>0</v>
      </c>
      <c r="H58" s="72">
        <f>SUM(B58:G58)</f>
        <v>0</v>
      </c>
      <c r="I58" s="72">
        <f>SUM(B58:G58)</f>
        <v>0</v>
      </c>
    </row>
    <row r="59" spans="1:9" ht="12.75" hidden="1" customHeight="1" outlineLevel="1" x14ac:dyDescent="0.2">
      <c r="A59" s="37" t="str">
        <f>"   "&amp;Labels!B66</f>
        <v xml:space="preserve">   Overhead</v>
      </c>
      <c r="B59" s="71">
        <f>'Actual vs Budget'!B60</f>
        <v>0</v>
      </c>
      <c r="C59" s="71">
        <f>'Actual vs Budget'!C60</f>
        <v>0</v>
      </c>
      <c r="D59" s="71">
        <f>'Actual vs Budget'!D60</f>
        <v>0</v>
      </c>
      <c r="E59" s="71">
        <f>'Actual vs Budget'!E60</f>
        <v>0</v>
      </c>
      <c r="F59" s="71">
        <f>'Actual vs Budget'!F60</f>
        <v>0</v>
      </c>
      <c r="G59" s="71">
        <f>'Actual vs Budget'!G60</f>
        <v>0</v>
      </c>
      <c r="H59" s="72">
        <f>SUM(B59:G59)</f>
        <v>0</v>
      </c>
      <c r="I59" s="72">
        <f>SUM(B59:G59)</f>
        <v>0</v>
      </c>
    </row>
    <row r="60" spans="1:9" ht="12.75" hidden="1" customHeight="1" outlineLevel="1" x14ac:dyDescent="0.2">
      <c r="A60" s="9" t="str">
        <f>"   "&amp;Labels!C64</f>
        <v xml:space="preserve">   Subtotal</v>
      </c>
      <c r="B60" s="73">
        <f t="shared" ref="B60:G60" si="10">SUM(B58:B59)</f>
        <v>0</v>
      </c>
      <c r="C60" s="73">
        <f t="shared" si="10"/>
        <v>0</v>
      </c>
      <c r="D60" s="73">
        <f t="shared" si="10"/>
        <v>0</v>
      </c>
      <c r="E60" s="73">
        <f t="shared" si="10"/>
        <v>0</v>
      </c>
      <c r="F60" s="73">
        <f t="shared" si="10"/>
        <v>0</v>
      </c>
      <c r="G60" s="73">
        <f t="shared" si="10"/>
        <v>0</v>
      </c>
      <c r="H60" s="28">
        <f>SUM(B60:G60)</f>
        <v>0</v>
      </c>
      <c r="I60" s="28">
        <f>SUM(B60:G60)</f>
        <v>0</v>
      </c>
    </row>
    <row r="61" spans="1:9" ht="12.75" hidden="1" customHeight="1" outlineLevel="1" x14ac:dyDescent="0.2"/>
    <row r="62" spans="1:9" ht="12.75" hidden="1" customHeight="1" outlineLevel="1" x14ac:dyDescent="0.2">
      <c r="A62" s="3" t="str">
        <f>"Variance"</f>
        <v>Variance</v>
      </c>
    </row>
    <row r="63" spans="1:9" ht="12.75" hidden="1" customHeight="1" outlineLevel="1" x14ac:dyDescent="0.2">
      <c r="A63" s="3" t="str">
        <f>" "</f>
        <v xml:space="preserve"> </v>
      </c>
    </row>
    <row r="64" spans="1:9" ht="12.75" hidden="1" customHeight="1" outlineLevel="1" x14ac:dyDescent="0.2">
      <c r="B64" s="11" t="str">
        <f>'(FnCalls 1)'!F12</f>
        <v>Jul 2010</v>
      </c>
      <c r="C64" s="12" t="str">
        <f>'(FnCalls 1)'!F13</f>
        <v>Aug 2010</v>
      </c>
      <c r="D64" s="12" t="str">
        <f>'(FnCalls 1)'!F14</f>
        <v>Sep 2010</v>
      </c>
      <c r="E64" s="12" t="str">
        <f>'(FnCalls 1)'!F15</f>
        <v>Oct 2010</v>
      </c>
      <c r="F64" s="12" t="str">
        <f>'(FnCalls 1)'!F16</f>
        <v>Nov 2010</v>
      </c>
      <c r="G64" s="12" t="str">
        <f>'(FnCalls 1)'!F17</f>
        <v>Dec 2010</v>
      </c>
      <c r="H64" s="13" t="str">
        <f>'(FnCalls 1)'!H6</f>
        <v>2010</v>
      </c>
      <c r="I64" s="13" t="s">
        <v>378</v>
      </c>
    </row>
    <row r="65" spans="1:9" ht="12.75" hidden="1" customHeight="1" outlineLevel="1" x14ac:dyDescent="0.2">
      <c r="A65" s="7" t="str">
        <f>Labels!B32</f>
        <v>Variance - Expense</v>
      </c>
      <c r="B65" s="102"/>
      <c r="C65" s="102"/>
      <c r="D65" s="102"/>
      <c r="E65" s="102"/>
      <c r="F65" s="102"/>
      <c r="G65" s="102"/>
      <c r="H65" s="103"/>
      <c r="I65" s="103"/>
    </row>
    <row r="66" spans="1:9" ht="12.75" hidden="1" customHeight="1" outlineLevel="1" x14ac:dyDescent="0.2">
      <c r="A66" s="37" t="str">
        <f>"   "&amp;Labels!B65</f>
        <v xml:space="preserve">   Labor</v>
      </c>
      <c r="B66" s="104">
        <f>'Actual vs Budget'!B72</f>
        <v>0</v>
      </c>
      <c r="C66" s="104">
        <f>'Actual vs Budget'!C72</f>
        <v>0</v>
      </c>
      <c r="D66" s="104">
        <f>'Actual vs Budget'!D72</f>
        <v>0</v>
      </c>
      <c r="E66" s="104">
        <f>'Actual vs Budget'!E72</f>
        <v>0</v>
      </c>
      <c r="F66" s="104">
        <f>'Actual vs Budget'!F72</f>
        <v>0</v>
      </c>
      <c r="G66" s="104">
        <f>'Actual vs Budget'!G72</f>
        <v>0</v>
      </c>
      <c r="H66" s="105">
        <f>SUM(B66:G66)</f>
        <v>0</v>
      </c>
      <c r="I66" s="105">
        <f>SUM(B66:G66)</f>
        <v>0</v>
      </c>
    </row>
    <row r="67" spans="1:9" ht="12.75" hidden="1" customHeight="1" outlineLevel="1" x14ac:dyDescent="0.2">
      <c r="A67" s="37" t="str">
        <f>"   "&amp;Labels!B66</f>
        <v xml:space="preserve">   Overhead</v>
      </c>
      <c r="B67" s="104">
        <f>'Actual vs Budget'!B73</f>
        <v>0</v>
      </c>
      <c r="C67" s="104">
        <f>'Actual vs Budget'!C73</f>
        <v>0</v>
      </c>
      <c r="D67" s="104">
        <f>'Actual vs Budget'!D73</f>
        <v>0</v>
      </c>
      <c r="E67" s="104">
        <f>'Actual vs Budget'!E73</f>
        <v>0</v>
      </c>
      <c r="F67" s="104">
        <f>'Actual vs Budget'!F73</f>
        <v>0</v>
      </c>
      <c r="G67" s="104">
        <f>'Actual vs Budget'!G73</f>
        <v>0</v>
      </c>
      <c r="H67" s="105">
        <f>SUM(B67:G67)</f>
        <v>0</v>
      </c>
      <c r="I67" s="105">
        <f>SUM(B67:G67)</f>
        <v>0</v>
      </c>
    </row>
    <row r="68" spans="1:9" ht="12.75" hidden="1" customHeight="1" outlineLevel="1" x14ac:dyDescent="0.2">
      <c r="A68" s="80" t="str">
        <f>"   "&amp;Labels!C64</f>
        <v xml:space="preserve">   Subtotal</v>
      </c>
      <c r="B68" s="106">
        <f t="shared" ref="B68:G68" si="11">SUM(B66:B67)</f>
        <v>0</v>
      </c>
      <c r="C68" s="106">
        <f t="shared" si="11"/>
        <v>0</v>
      </c>
      <c r="D68" s="106">
        <f t="shared" si="11"/>
        <v>0</v>
      </c>
      <c r="E68" s="106">
        <f t="shared" si="11"/>
        <v>0</v>
      </c>
      <c r="F68" s="106">
        <f t="shared" si="11"/>
        <v>0</v>
      </c>
      <c r="G68" s="106">
        <f t="shared" si="11"/>
        <v>0</v>
      </c>
      <c r="H68" s="107">
        <f>SUM(B68:G68)</f>
        <v>0</v>
      </c>
      <c r="I68" s="107">
        <f>SUM(B68:G68)</f>
        <v>0</v>
      </c>
    </row>
    <row r="69" spans="1:9" ht="12.75" hidden="1" customHeight="1" outlineLevel="1" x14ac:dyDescent="0.2">
      <c r="A69" s="5"/>
      <c r="B69" s="108"/>
      <c r="C69" s="108"/>
      <c r="D69" s="108"/>
      <c r="E69" s="108"/>
      <c r="F69" s="108"/>
      <c r="G69" s="108"/>
      <c r="H69" s="5"/>
      <c r="I69" s="5"/>
    </row>
    <row r="70" spans="1:9" ht="12.75" hidden="1" customHeight="1" outlineLevel="1" x14ac:dyDescent="0.2">
      <c r="A70" s="80" t="str">
        <f>Labels!B31</f>
        <v>Expense Variance %</v>
      </c>
      <c r="B70" s="109"/>
      <c r="C70" s="109"/>
      <c r="D70" s="109"/>
      <c r="E70" s="109"/>
      <c r="F70" s="109"/>
      <c r="G70" s="109"/>
      <c r="H70" s="110"/>
      <c r="I70" s="110"/>
    </row>
    <row r="71" spans="1:9" ht="12.75" hidden="1" customHeight="1" outlineLevel="1" x14ac:dyDescent="0.2">
      <c r="A71" s="37" t="str">
        <f>"   "&amp;Labels!B65</f>
        <v xml:space="preserve">   Labor</v>
      </c>
      <c r="B71" s="111" t="e">
        <f>'Actual vs Budget'!B83</f>
        <v>#DIV/0!</v>
      </c>
      <c r="C71" s="111" t="e">
        <f>'Actual vs Budget'!C83</f>
        <v>#DIV/0!</v>
      </c>
      <c r="D71" s="111" t="e">
        <f>'Actual vs Budget'!D83</f>
        <v>#DIV/0!</v>
      </c>
      <c r="E71" s="111" t="e">
        <f>'Actual vs Budget'!E83</f>
        <v>#DIV/0!</v>
      </c>
      <c r="F71" s="111" t="e">
        <f>'Actual vs Budget'!F83</f>
        <v>#DIV/0!</v>
      </c>
      <c r="G71" s="111" t="e">
        <f>'Actual vs Budget'!G83</f>
        <v>#DIV/0!</v>
      </c>
      <c r="H71" s="112" t="e">
        <f>SUM(B66:G66)/SUM(E11:J11)</f>
        <v>#DIV/0!</v>
      </c>
      <c r="I71" s="112" t="e">
        <f>SUM(B66:G66)/SUM(E11:J11)</f>
        <v>#DIV/0!</v>
      </c>
    </row>
    <row r="72" spans="1:9" ht="12.75" hidden="1" customHeight="1" outlineLevel="1" x14ac:dyDescent="0.2">
      <c r="A72" s="37" t="str">
        <f>"   "&amp;Labels!B66</f>
        <v xml:space="preserve">   Overhead</v>
      </c>
      <c r="B72" s="111" t="e">
        <f>'Actual vs Budget'!B84</f>
        <v>#DIV/0!</v>
      </c>
      <c r="C72" s="111" t="e">
        <f>'Actual vs Budget'!C84</f>
        <v>#DIV/0!</v>
      </c>
      <c r="D72" s="111" t="e">
        <f>'Actual vs Budget'!D84</f>
        <v>#DIV/0!</v>
      </c>
      <c r="E72" s="111" t="e">
        <f>'Actual vs Budget'!E84</f>
        <v>#DIV/0!</v>
      </c>
      <c r="F72" s="111" t="e">
        <f>'Actual vs Budget'!F84</f>
        <v>#DIV/0!</v>
      </c>
      <c r="G72" s="111" t="e">
        <f>'Actual vs Budget'!G84</f>
        <v>#DIV/0!</v>
      </c>
      <c r="H72" s="112" t="e">
        <f>SUM(B67:G67)/SUM(E12:J12)</f>
        <v>#DIV/0!</v>
      </c>
      <c r="I72" s="112" t="e">
        <f>SUM(B67:G67)/SUM(E12:J12)</f>
        <v>#DIV/0!</v>
      </c>
    </row>
    <row r="73" spans="1:9" ht="12.75" hidden="1" customHeight="1" outlineLevel="1" x14ac:dyDescent="0.2">
      <c r="A73" s="9" t="str">
        <f>"   "&amp;Labels!C64</f>
        <v xml:space="preserve">   Subtotal</v>
      </c>
      <c r="B73" s="113" t="e">
        <f t="shared" ref="B73:G73" si="12">B68/E13</f>
        <v>#DIV/0!</v>
      </c>
      <c r="C73" s="113" t="e">
        <f t="shared" si="12"/>
        <v>#DIV/0!</v>
      </c>
      <c r="D73" s="113" t="e">
        <f t="shared" si="12"/>
        <v>#DIV/0!</v>
      </c>
      <c r="E73" s="113" t="e">
        <f t="shared" si="12"/>
        <v>#DIV/0!</v>
      </c>
      <c r="F73" s="113" t="e">
        <f t="shared" si="12"/>
        <v>#DIV/0!</v>
      </c>
      <c r="G73" s="113" t="e">
        <f t="shared" si="12"/>
        <v>#DIV/0!</v>
      </c>
      <c r="H73" s="114" t="e">
        <f>SUM(B68:G68)/SUM(E13:J13)</f>
        <v>#DIV/0!</v>
      </c>
      <c r="I73" s="114" t="e">
        <f>SUM(B68:G68)/SUM(E13:J13)</f>
        <v>#DIV/0!</v>
      </c>
    </row>
    <row r="74" spans="1:9" ht="12.75" hidden="1" customHeight="1" outlineLevel="1" x14ac:dyDescent="0.2"/>
    <row r="75" spans="1:9" ht="12.75" hidden="1" customHeight="1" outlineLevel="1" collapsed="1" x14ac:dyDescent="0.2"/>
    <row r="76" spans="1:9" ht="12.75" customHeight="1" collapsed="1" x14ac:dyDescent="0.2"/>
  </sheetData>
  <mergeCells count="6">
    <mergeCell ref="A52:B52"/>
    <mergeCell ref="A1:D1"/>
    <mergeCell ref="A2:D2"/>
    <mergeCell ref="A3:D3"/>
    <mergeCell ref="A4:D4"/>
    <mergeCell ref="A33:F33"/>
  </mergeCells>
  <pageMargins left="0.25" right="0.25" top="0.5" bottom="0.5" header="0.5" footer="0.5"/>
  <pageSetup paperSize="9" fitToHeight="32767" orientation="landscape"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76"/>
  <sheetViews>
    <sheetView zoomScaleNormal="100" workbookViewId="0">
      <selection sqref="A1:D1"/>
    </sheetView>
  </sheetViews>
  <sheetFormatPr defaultRowHeight="12.75" customHeight="1" outlineLevelRow="1" x14ac:dyDescent="0.2"/>
  <cols>
    <col min="1" max="1" width="25.85546875" customWidth="1"/>
    <col min="2" max="2" width="16.42578125" customWidth="1"/>
    <col min="3" max="3" width="9" customWidth="1"/>
    <col min="4" max="4" width="21" customWidth="1"/>
    <col min="5" max="5" width="17.28515625" customWidth="1"/>
    <col min="6" max="6" width="9" customWidth="1"/>
    <col min="7" max="7" width="8.7109375" customWidth="1"/>
    <col min="8" max="8" width="8.5703125" customWidth="1"/>
    <col min="9" max="9" width="8.85546875" customWidth="1"/>
    <col min="10" max="10" width="8.7109375" customWidth="1"/>
    <col min="11" max="11" width="5.42578125" customWidth="1"/>
    <col min="12" max="12" width="5.85546875" customWidth="1"/>
  </cols>
  <sheetData>
    <row r="1" spans="1:12" ht="12.75" customHeight="1" x14ac:dyDescent="0.2">
      <c r="A1" s="190" t="str">
        <f>"Activity-Based Budget"</f>
        <v>Activity-Based Budget</v>
      </c>
      <c r="B1" s="190"/>
      <c r="C1" s="190"/>
      <c r="D1" s="190"/>
    </row>
    <row r="2" spans="1:12" ht="12.75" customHeight="1" x14ac:dyDescent="0.2">
      <c r="A2" s="190" t="str">
        <f>"Organization: "&amp;Inputs!B7</f>
        <v>Organization: ABC, Inc.</v>
      </c>
      <c r="B2" s="190"/>
      <c r="C2" s="190"/>
      <c r="D2" s="190"/>
    </row>
    <row r="3" spans="1:12" ht="12.75" customHeight="1" x14ac:dyDescent="0.2">
      <c r="A3" s="190" t="str">
        <f>"Cost Center 2"&amp;" "&amp;Labels!B67</f>
        <v>Cost Center 2 Cost Center B</v>
      </c>
      <c r="B3" s="190"/>
      <c r="C3" s="190"/>
      <c r="D3" s="190"/>
    </row>
    <row r="4" spans="1:12" ht="12.75" customHeight="1" x14ac:dyDescent="0.2">
      <c r="A4" s="190" t="str">
        <f>""</f>
        <v/>
      </c>
      <c r="B4" s="190"/>
      <c r="C4" s="190"/>
      <c r="D4" s="190"/>
    </row>
    <row r="5" spans="1:12" ht="12.75" customHeight="1" x14ac:dyDescent="0.2">
      <c r="A5" s="5" t="str">
        <f>Labels!B52</f>
        <v>History Time Range</v>
      </c>
      <c r="B5" s="69" t="str">
        <f>Inputs!E7</f>
        <v>1/1/2010 - 6/30/2010</v>
      </c>
      <c r="D5" s="5" t="str">
        <f>Labels!B51</f>
        <v>Budget Time Range</v>
      </c>
      <c r="E5" s="69" t="str">
        <f>Inputs!E8</f>
        <v>7/1/2010 - 12/31/2010</v>
      </c>
    </row>
    <row r="8" spans="1:12" ht="12.75" customHeight="1" x14ac:dyDescent="0.2">
      <c r="A8" s="3" t="str">
        <f>"Total Expense"</f>
        <v>Total Expense</v>
      </c>
    </row>
    <row r="9" spans="1:12" ht="12.75" customHeight="1" x14ac:dyDescent="0.2">
      <c r="A9" s="1" t="str">
        <f>" "</f>
        <v xml:space="preserve"> </v>
      </c>
      <c r="E9" s="11" t="str">
        <f>'(FnCalls 1)'!F12</f>
        <v>Jul 2010</v>
      </c>
      <c r="F9" s="12" t="str">
        <f>'(FnCalls 1)'!F13</f>
        <v>Aug 2010</v>
      </c>
      <c r="G9" s="12" t="str">
        <f>'(FnCalls 1)'!F14</f>
        <v>Sep 2010</v>
      </c>
      <c r="H9" s="12" t="str">
        <f>'(FnCalls 1)'!F15</f>
        <v>Oct 2010</v>
      </c>
      <c r="I9" s="12" t="str">
        <f>'(FnCalls 1)'!F16</f>
        <v>Nov 2010</v>
      </c>
      <c r="J9" s="12" t="str">
        <f>'(FnCalls 1)'!F17</f>
        <v>Dec 2010</v>
      </c>
      <c r="K9" s="13" t="str">
        <f>'(FnCalls 1)'!H6</f>
        <v>2010</v>
      </c>
      <c r="L9" s="13" t="s">
        <v>378</v>
      </c>
    </row>
    <row r="10" spans="1:12" ht="12.75" customHeight="1" x14ac:dyDescent="0.2">
      <c r="A10" s="7" t="str">
        <f>Labels!B30</f>
        <v>Expense History</v>
      </c>
      <c r="B10" s="18"/>
      <c r="D10" s="7" t="str">
        <f>Labels!B23</f>
        <v>Expense Budget</v>
      </c>
      <c r="E10" s="70"/>
      <c r="F10" s="70"/>
      <c r="G10" s="70"/>
      <c r="H10" s="70"/>
      <c r="I10" s="70"/>
      <c r="J10" s="70"/>
      <c r="K10" s="18"/>
      <c r="L10" s="18"/>
    </row>
    <row r="11" spans="1:12" ht="12.75" customHeight="1" x14ac:dyDescent="0.2">
      <c r="A11" s="37" t="str">
        <f>"   "&amp;Labels!B68</f>
        <v xml:space="preserve">   Labor</v>
      </c>
      <c r="B11" s="72">
        <f>'Budget by Time'!B44</f>
        <v>0</v>
      </c>
      <c r="D11" s="37" t="str">
        <f>"   "&amp;Labels!B68</f>
        <v xml:space="preserve">   Labor</v>
      </c>
      <c r="E11" s="75">
        <f>'Budget by Time'!E44</f>
        <v>0</v>
      </c>
      <c r="F11" s="75">
        <f>'Budget by Time'!F44</f>
        <v>0</v>
      </c>
      <c r="G11" s="75">
        <f>'Budget by Time'!G44</f>
        <v>0</v>
      </c>
      <c r="H11" s="75">
        <f>'Budget by Time'!H44</f>
        <v>0</v>
      </c>
      <c r="I11" s="75">
        <f>'Budget by Time'!I44</f>
        <v>0</v>
      </c>
      <c r="J11" s="75">
        <f>'Budget by Time'!J44</f>
        <v>0</v>
      </c>
      <c r="K11" s="23">
        <f>SUM(E11:J11)</f>
        <v>0</v>
      </c>
      <c r="L11" s="23">
        <f>SUM(E11:J11)</f>
        <v>0</v>
      </c>
    </row>
    <row r="12" spans="1:12" ht="12.75" customHeight="1" x14ac:dyDescent="0.2">
      <c r="A12" s="37" t="str">
        <f>"   "&amp;Labels!B69</f>
        <v xml:space="preserve">   Material</v>
      </c>
      <c r="B12" s="72">
        <f>'Budget by Time'!B45</f>
        <v>0</v>
      </c>
      <c r="D12" s="37" t="str">
        <f>"   "&amp;Labels!B69</f>
        <v xml:space="preserve">   Material</v>
      </c>
      <c r="E12" s="75">
        <f>'Budget by Time'!E45</f>
        <v>0</v>
      </c>
      <c r="F12" s="75">
        <f>'Budget by Time'!F45</f>
        <v>0</v>
      </c>
      <c r="G12" s="75">
        <f>'Budget by Time'!G45</f>
        <v>0</v>
      </c>
      <c r="H12" s="75">
        <f>'Budget by Time'!H45</f>
        <v>0</v>
      </c>
      <c r="I12" s="75">
        <f>'Budget by Time'!I45</f>
        <v>0</v>
      </c>
      <c r="J12" s="75">
        <f>'Budget by Time'!J45</f>
        <v>0</v>
      </c>
      <c r="K12" s="23">
        <f>SUM(E12:J12)</f>
        <v>0</v>
      </c>
      <c r="L12" s="23">
        <f>SUM(E12:J12)</f>
        <v>0</v>
      </c>
    </row>
    <row r="13" spans="1:12" ht="12.75" customHeight="1" x14ac:dyDescent="0.2">
      <c r="A13" s="9" t="str">
        <f>"   "&amp;Labels!C67</f>
        <v xml:space="preserve">   Subtotal</v>
      </c>
      <c r="B13" s="28">
        <f>SUM(B11:B12)</f>
        <v>0</v>
      </c>
      <c r="D13" s="9" t="str">
        <f>"   "&amp;Labels!C67</f>
        <v xml:space="preserve">   Subtotal</v>
      </c>
      <c r="E13" s="73">
        <f t="shared" ref="E13:J13" si="0">SUM(E11:E12)</f>
        <v>0</v>
      </c>
      <c r="F13" s="73">
        <f t="shared" si="0"/>
        <v>0</v>
      </c>
      <c r="G13" s="73">
        <f t="shared" si="0"/>
        <v>0</v>
      </c>
      <c r="H13" s="73">
        <f t="shared" si="0"/>
        <v>0</v>
      </c>
      <c r="I13" s="73">
        <f t="shared" si="0"/>
        <v>0</v>
      </c>
      <c r="J13" s="73">
        <f t="shared" si="0"/>
        <v>0</v>
      </c>
      <c r="K13" s="28">
        <f>SUM(E13:J13)</f>
        <v>0</v>
      </c>
      <c r="L13" s="28">
        <f>SUM(E13:J13)</f>
        <v>0</v>
      </c>
    </row>
    <row r="16" spans="1:12" ht="12.75" customHeight="1" collapsed="1" x14ac:dyDescent="0.2">
      <c r="A16" s="3" t="str">
        <f>"Variable Expense"</f>
        <v>Variable Expense</v>
      </c>
    </row>
    <row r="17" spans="1:12" ht="12.75" hidden="1" customHeight="1" outlineLevel="1" x14ac:dyDescent="0.2">
      <c r="A17" s="3" t="str">
        <f>""</f>
        <v/>
      </c>
    </row>
    <row r="18" spans="1:12" ht="12.75" hidden="1" customHeight="1" outlineLevel="1" x14ac:dyDescent="0.2">
      <c r="A18" s="1" t="str">
        <f>" "</f>
        <v xml:space="preserve"> </v>
      </c>
      <c r="E18" s="11" t="str">
        <f>'(FnCalls 1)'!F12</f>
        <v>Jul 2010</v>
      </c>
      <c r="F18" s="12" t="str">
        <f>'(FnCalls 1)'!F13</f>
        <v>Aug 2010</v>
      </c>
      <c r="G18" s="12" t="str">
        <f>'(FnCalls 1)'!F14</f>
        <v>Sep 2010</v>
      </c>
      <c r="H18" s="12" t="str">
        <f>'(FnCalls 1)'!F15</f>
        <v>Oct 2010</v>
      </c>
      <c r="I18" s="12" t="str">
        <f>'(FnCalls 1)'!F16</f>
        <v>Nov 2010</v>
      </c>
      <c r="J18" s="12" t="str">
        <f>'(FnCalls 1)'!F17</f>
        <v>Dec 2010</v>
      </c>
      <c r="K18" s="13" t="str">
        <f>'(FnCalls 1)'!H6</f>
        <v>2010</v>
      </c>
      <c r="L18" s="13" t="s">
        <v>378</v>
      </c>
    </row>
    <row r="19" spans="1:12" ht="12.75" hidden="1" customHeight="1" outlineLevel="1" x14ac:dyDescent="0.2">
      <c r="A19" s="7" t="str">
        <f>Labels!B46</f>
        <v>Variable Expense History</v>
      </c>
      <c r="B19" s="18"/>
      <c r="D19" s="7" t="str">
        <f>Labels!B37</f>
        <v>Variable Expense Budget</v>
      </c>
      <c r="E19" s="70"/>
      <c r="F19" s="70"/>
      <c r="G19" s="70"/>
      <c r="H19" s="70"/>
      <c r="I19" s="70"/>
      <c r="J19" s="70"/>
      <c r="K19" s="18"/>
      <c r="L19" s="18"/>
    </row>
    <row r="20" spans="1:12" ht="12.75" hidden="1" customHeight="1" outlineLevel="1" x14ac:dyDescent="0.2">
      <c r="A20" s="37" t="str">
        <f>"   "&amp;Labels!B68</f>
        <v xml:space="preserve">   Labor</v>
      </c>
      <c r="B20" s="72">
        <f>Budget!B40</f>
        <v>0</v>
      </c>
      <c r="D20" s="37" t="str">
        <f>"   "&amp;Labels!B68</f>
        <v xml:space="preserve">   Labor</v>
      </c>
      <c r="E20" s="75">
        <f>'Budget by Time'!E58</f>
        <v>0</v>
      </c>
      <c r="F20" s="75">
        <f>'Budget by Time'!F58</f>
        <v>0</v>
      </c>
      <c r="G20" s="75">
        <f>'Budget by Time'!G58</f>
        <v>0</v>
      </c>
      <c r="H20" s="75">
        <f>'Budget by Time'!H58</f>
        <v>0</v>
      </c>
      <c r="I20" s="75">
        <f>'Budget by Time'!I58</f>
        <v>0</v>
      </c>
      <c r="J20" s="75">
        <f>'Budget by Time'!J58</f>
        <v>0</v>
      </c>
      <c r="K20" s="23">
        <f>SUM(E20:J20)</f>
        <v>0</v>
      </c>
      <c r="L20" s="23">
        <f>SUM(E20:J20)</f>
        <v>0</v>
      </c>
    </row>
    <row r="21" spans="1:12" ht="12.75" hidden="1" customHeight="1" outlineLevel="1" x14ac:dyDescent="0.2">
      <c r="A21" s="37" t="str">
        <f>"   "&amp;Labels!B69</f>
        <v xml:space="preserve">   Material</v>
      </c>
      <c r="B21" s="72">
        <f>Budget!B41</f>
        <v>0</v>
      </c>
      <c r="D21" s="37" t="str">
        <f>"   "&amp;Labels!B69</f>
        <v xml:space="preserve">   Material</v>
      </c>
      <c r="E21" s="75">
        <f>'Budget by Time'!E59</f>
        <v>0</v>
      </c>
      <c r="F21" s="75">
        <f>'Budget by Time'!F59</f>
        <v>0</v>
      </c>
      <c r="G21" s="75">
        <f>'Budget by Time'!G59</f>
        <v>0</v>
      </c>
      <c r="H21" s="75">
        <f>'Budget by Time'!H59</f>
        <v>0</v>
      </c>
      <c r="I21" s="75">
        <f>'Budget by Time'!I59</f>
        <v>0</v>
      </c>
      <c r="J21" s="75">
        <f>'Budget by Time'!J59</f>
        <v>0</v>
      </c>
      <c r="K21" s="23">
        <f>SUM(E21:J21)</f>
        <v>0</v>
      </c>
      <c r="L21" s="23">
        <f>SUM(E21:J21)</f>
        <v>0</v>
      </c>
    </row>
    <row r="22" spans="1:12" ht="12.75" hidden="1" customHeight="1" outlineLevel="1" x14ac:dyDescent="0.2">
      <c r="A22" s="9" t="str">
        <f>"   "&amp;Labels!C67</f>
        <v xml:space="preserve">   Subtotal</v>
      </c>
      <c r="B22" s="28">
        <f>SUM(B20:B21)</f>
        <v>0</v>
      </c>
      <c r="D22" s="9" t="str">
        <f>"   "&amp;Labels!C67</f>
        <v xml:space="preserve">   Subtotal</v>
      </c>
      <c r="E22" s="73">
        <f t="shared" ref="E22:J22" si="1">SUM(E20:E21)</f>
        <v>0</v>
      </c>
      <c r="F22" s="73">
        <f t="shared" si="1"/>
        <v>0</v>
      </c>
      <c r="G22" s="73">
        <f t="shared" si="1"/>
        <v>0</v>
      </c>
      <c r="H22" s="73">
        <f t="shared" si="1"/>
        <v>0</v>
      </c>
      <c r="I22" s="73">
        <f t="shared" si="1"/>
        <v>0</v>
      </c>
      <c r="J22" s="73">
        <f t="shared" si="1"/>
        <v>0</v>
      </c>
      <c r="K22" s="28">
        <f>SUM(E22:J22)</f>
        <v>0</v>
      </c>
      <c r="L22" s="28">
        <f>SUM(E22:J22)</f>
        <v>0</v>
      </c>
    </row>
    <row r="23" spans="1:12" ht="12.75" hidden="1" customHeight="1" outlineLevel="1" collapsed="1" x14ac:dyDescent="0.2"/>
    <row r="24" spans="1:12" ht="12.75" customHeight="1" collapsed="1" x14ac:dyDescent="0.2"/>
    <row r="25" spans="1:12" ht="12.75" customHeight="1" collapsed="1" x14ac:dyDescent="0.2">
      <c r="A25" s="3" t="str">
        <f>"Fixed Expense"</f>
        <v>Fixed Expense</v>
      </c>
    </row>
    <row r="26" spans="1:12" ht="12.75" hidden="1" customHeight="1" outlineLevel="1" x14ac:dyDescent="0.2">
      <c r="A26" s="1" t="str">
        <f>" "</f>
        <v xml:space="preserve"> </v>
      </c>
      <c r="E26" s="11" t="str">
        <f>'(FnCalls 1)'!F12</f>
        <v>Jul 2010</v>
      </c>
      <c r="F26" s="12" t="str">
        <f>'(FnCalls 1)'!F13</f>
        <v>Aug 2010</v>
      </c>
      <c r="G26" s="12" t="str">
        <f>'(FnCalls 1)'!F14</f>
        <v>Sep 2010</v>
      </c>
      <c r="H26" s="12" t="str">
        <f>'(FnCalls 1)'!F15</f>
        <v>Oct 2010</v>
      </c>
      <c r="I26" s="12" t="str">
        <f>'(FnCalls 1)'!F16</f>
        <v>Nov 2010</v>
      </c>
      <c r="J26" s="12" t="str">
        <f>'(FnCalls 1)'!F17</f>
        <v>Dec 2010</v>
      </c>
      <c r="K26" s="13" t="str">
        <f>'(FnCalls 1)'!H6</f>
        <v>2010</v>
      </c>
      <c r="L26" s="13" t="s">
        <v>378</v>
      </c>
    </row>
    <row r="27" spans="1:12" ht="12.75" hidden="1" customHeight="1" outlineLevel="1" x14ac:dyDescent="0.2">
      <c r="A27" s="7" t="str">
        <f>Labels!B27</f>
        <v>Fixed Expense History</v>
      </c>
      <c r="B27" s="18"/>
      <c r="D27" s="7" t="str">
        <f>Labels!B25</f>
        <v>Fixed Expense Budget</v>
      </c>
      <c r="E27" s="70"/>
      <c r="F27" s="70"/>
      <c r="G27" s="70"/>
      <c r="H27" s="70"/>
      <c r="I27" s="70"/>
      <c r="J27" s="70"/>
      <c r="K27" s="18"/>
      <c r="L27" s="18"/>
    </row>
    <row r="28" spans="1:12" ht="12.75" hidden="1" customHeight="1" outlineLevel="1" x14ac:dyDescent="0.2">
      <c r="A28" s="37" t="str">
        <f>"   "&amp;Labels!B68</f>
        <v xml:space="preserve">   Labor</v>
      </c>
      <c r="B28" s="72">
        <f>Budget!B65</f>
        <v>0</v>
      </c>
      <c r="D28" s="37" t="str">
        <f>"   "&amp;Labels!B68</f>
        <v xml:space="preserve">   Labor</v>
      </c>
      <c r="E28" s="75">
        <f>'Budget by Time'!E71</f>
        <v>0</v>
      </c>
      <c r="F28" s="75">
        <f>'Budget by Time'!F71</f>
        <v>0</v>
      </c>
      <c r="G28" s="75">
        <f>'Budget by Time'!G71</f>
        <v>0</v>
      </c>
      <c r="H28" s="75">
        <f>'Budget by Time'!H71</f>
        <v>0</v>
      </c>
      <c r="I28" s="75">
        <f>'Budget by Time'!I71</f>
        <v>0</v>
      </c>
      <c r="J28" s="75">
        <f>'Budget by Time'!J71</f>
        <v>0</v>
      </c>
      <c r="K28" s="23">
        <f>SUM(E28:J28)</f>
        <v>0</v>
      </c>
      <c r="L28" s="23">
        <f>SUM(E28:J28)</f>
        <v>0</v>
      </c>
    </row>
    <row r="29" spans="1:12" ht="12.75" hidden="1" customHeight="1" outlineLevel="1" x14ac:dyDescent="0.2">
      <c r="A29" s="37" t="str">
        <f>"   "&amp;Labels!B69</f>
        <v xml:space="preserve">   Material</v>
      </c>
      <c r="B29" s="72">
        <f>Budget!B66</f>
        <v>0</v>
      </c>
      <c r="D29" s="37" t="str">
        <f>"   "&amp;Labels!B69</f>
        <v xml:space="preserve">   Material</v>
      </c>
      <c r="E29" s="75">
        <f>'Budget by Time'!E72</f>
        <v>0</v>
      </c>
      <c r="F29" s="75">
        <f>'Budget by Time'!F72</f>
        <v>0</v>
      </c>
      <c r="G29" s="75">
        <f>'Budget by Time'!G72</f>
        <v>0</v>
      </c>
      <c r="H29" s="75">
        <f>'Budget by Time'!H72</f>
        <v>0</v>
      </c>
      <c r="I29" s="75">
        <f>'Budget by Time'!I72</f>
        <v>0</v>
      </c>
      <c r="J29" s="75">
        <f>'Budget by Time'!J72</f>
        <v>0</v>
      </c>
      <c r="K29" s="23">
        <f>SUM(E29:J29)</f>
        <v>0</v>
      </c>
      <c r="L29" s="23">
        <f>SUM(E29:J29)</f>
        <v>0</v>
      </c>
    </row>
    <row r="30" spans="1:12" ht="12.75" hidden="1" customHeight="1" outlineLevel="1" x14ac:dyDescent="0.2">
      <c r="A30" s="9" t="str">
        <f>"   "&amp;Labels!C67</f>
        <v xml:space="preserve">   Subtotal</v>
      </c>
      <c r="B30" s="28">
        <f>SUM(B28:B29)</f>
        <v>0</v>
      </c>
      <c r="D30" s="9" t="str">
        <f>"   "&amp;Labels!C67</f>
        <v xml:space="preserve">   Subtotal</v>
      </c>
      <c r="E30" s="73">
        <f t="shared" ref="E30:J30" si="2">SUM(E28:E29)</f>
        <v>0</v>
      </c>
      <c r="F30" s="73">
        <f t="shared" si="2"/>
        <v>0</v>
      </c>
      <c r="G30" s="73">
        <f t="shared" si="2"/>
        <v>0</v>
      </c>
      <c r="H30" s="73">
        <f t="shared" si="2"/>
        <v>0</v>
      </c>
      <c r="I30" s="73">
        <f t="shared" si="2"/>
        <v>0</v>
      </c>
      <c r="J30" s="73">
        <f t="shared" si="2"/>
        <v>0</v>
      </c>
      <c r="K30" s="28">
        <f>SUM(E30:J30)</f>
        <v>0</v>
      </c>
      <c r="L30" s="28">
        <f>SUM(E30:J30)</f>
        <v>0</v>
      </c>
    </row>
    <row r="31" spans="1:12" ht="12.75" hidden="1" customHeight="1" outlineLevel="1" collapsed="1" x14ac:dyDescent="0.2"/>
    <row r="32" spans="1:12" ht="12.75" customHeight="1" collapsed="1" x14ac:dyDescent="0.2"/>
    <row r="33" spans="1:9" ht="12.75" customHeight="1" collapsed="1" x14ac:dyDescent="0.2">
      <c r="A33" s="192" t="str">
        <f>"Variable Expense Budget by Activity, Expense Type and Time"</f>
        <v>Variable Expense Budget by Activity, Expense Type and Time</v>
      </c>
      <c r="B33" s="192"/>
      <c r="C33" s="192"/>
      <c r="D33" s="192"/>
      <c r="E33" s="192"/>
      <c r="F33" s="192"/>
    </row>
    <row r="34" spans="1:9" ht="12.75" hidden="1" customHeight="1" outlineLevel="1" x14ac:dyDescent="0.2">
      <c r="A34" s="1" t="str">
        <f>" "</f>
        <v xml:space="preserve"> </v>
      </c>
    </row>
    <row r="35" spans="1:9" ht="12.75" hidden="1" customHeight="1" outlineLevel="1" x14ac:dyDescent="0.2">
      <c r="B35" s="11" t="str">
        <f>'(FnCalls 1)'!F12</f>
        <v>Jul 2010</v>
      </c>
      <c r="C35" s="12" t="str">
        <f>'(FnCalls 1)'!F13</f>
        <v>Aug 2010</v>
      </c>
      <c r="D35" s="12" t="str">
        <f>'(FnCalls 1)'!F14</f>
        <v>Sep 2010</v>
      </c>
      <c r="E35" s="12" t="str">
        <f>'(FnCalls 1)'!F15</f>
        <v>Oct 2010</v>
      </c>
      <c r="F35" s="12" t="str">
        <f>'(FnCalls 1)'!F16</f>
        <v>Nov 2010</v>
      </c>
      <c r="G35" s="12" t="str">
        <f>'(FnCalls 1)'!F17</f>
        <v>Dec 2010</v>
      </c>
      <c r="H35" s="13" t="str">
        <f>'(FnCalls 1)'!H6</f>
        <v>2010</v>
      </c>
      <c r="I35" s="13" t="s">
        <v>378</v>
      </c>
    </row>
    <row r="36" spans="1:9" ht="12.75" hidden="1" customHeight="1" outlineLevel="1" x14ac:dyDescent="0.2">
      <c r="A36" s="7" t="str">
        <f>Labels!B35</f>
        <v>Var Expense Budget by Activity</v>
      </c>
      <c r="B36" s="70"/>
      <c r="C36" s="70"/>
      <c r="D36" s="70"/>
      <c r="E36" s="70"/>
      <c r="F36" s="70"/>
      <c r="G36" s="70"/>
      <c r="H36" s="18"/>
      <c r="I36" s="18"/>
    </row>
    <row r="37" spans="1:9" ht="12.75" hidden="1" customHeight="1" outlineLevel="1" x14ac:dyDescent="0.2">
      <c r="A37" s="37" t="str">
        <f>"   "&amp;Labels!B56</f>
        <v xml:space="preserve">   Sales Units A</v>
      </c>
      <c r="B37" s="71"/>
      <c r="C37" s="71"/>
      <c r="D37" s="71"/>
      <c r="E37" s="71"/>
      <c r="F37" s="71"/>
      <c r="G37" s="71"/>
      <c r="H37" s="72"/>
      <c r="I37" s="72"/>
    </row>
    <row r="38" spans="1:9" ht="12.75" hidden="1" customHeight="1" outlineLevel="1" x14ac:dyDescent="0.2">
      <c r="A38" s="74" t="str">
        <f>"      "&amp;Labels!B68</f>
        <v xml:space="preserve">      Labor</v>
      </c>
      <c r="B38" s="75">
        <f>'Activity Costs'!B33</f>
        <v>0</v>
      </c>
      <c r="C38" s="75">
        <f>'Activity Costs'!C33</f>
        <v>0</v>
      </c>
      <c r="D38" s="75">
        <f>'Activity Costs'!D33</f>
        <v>0</v>
      </c>
      <c r="E38" s="75">
        <f>'Activity Costs'!E33</f>
        <v>0</v>
      </c>
      <c r="F38" s="75">
        <f>'Activity Costs'!F33</f>
        <v>0</v>
      </c>
      <c r="G38" s="75">
        <f>'Activity Costs'!G33</f>
        <v>0</v>
      </c>
      <c r="H38" s="23">
        <f>SUM(B38:G38)</f>
        <v>0</v>
      </c>
      <c r="I38" s="23">
        <f>SUM(B38:G38)</f>
        <v>0</v>
      </c>
    </row>
    <row r="39" spans="1:9" ht="12.75" hidden="1" customHeight="1" outlineLevel="1" x14ac:dyDescent="0.2">
      <c r="A39" s="74" t="str">
        <f>"      "&amp;Labels!B69</f>
        <v xml:space="preserve">      Material</v>
      </c>
      <c r="B39" s="75">
        <f>'Activity Costs'!B34</f>
        <v>0</v>
      </c>
      <c r="C39" s="75">
        <f>'Activity Costs'!C34</f>
        <v>0</v>
      </c>
      <c r="D39" s="75">
        <f>'Activity Costs'!D34</f>
        <v>0</v>
      </c>
      <c r="E39" s="75">
        <f>'Activity Costs'!E34</f>
        <v>0</v>
      </c>
      <c r="F39" s="75">
        <f>'Activity Costs'!F34</f>
        <v>0</v>
      </c>
      <c r="G39" s="75">
        <f>'Activity Costs'!G34</f>
        <v>0</v>
      </c>
      <c r="H39" s="23">
        <f>SUM(B39:G39)</f>
        <v>0</v>
      </c>
      <c r="I39" s="23">
        <f>SUM(B39:G39)</f>
        <v>0</v>
      </c>
    </row>
    <row r="40" spans="1:9" ht="12.75" hidden="1" customHeight="1" outlineLevel="1" x14ac:dyDescent="0.2">
      <c r="A40" s="37" t="str">
        <f>"      "&amp;Labels!C67</f>
        <v xml:space="preserve">      Subtotal</v>
      </c>
      <c r="B40" s="71">
        <f t="shared" ref="B40:G40" si="3">SUM(B38:B39)</f>
        <v>0</v>
      </c>
      <c r="C40" s="71">
        <f t="shared" si="3"/>
        <v>0</v>
      </c>
      <c r="D40" s="71">
        <f t="shared" si="3"/>
        <v>0</v>
      </c>
      <c r="E40" s="71">
        <f t="shared" si="3"/>
        <v>0</v>
      </c>
      <c r="F40" s="71">
        <f t="shared" si="3"/>
        <v>0</v>
      </c>
      <c r="G40" s="71">
        <f t="shared" si="3"/>
        <v>0</v>
      </c>
      <c r="H40" s="72">
        <f>SUM(B40:G40)</f>
        <v>0</v>
      </c>
      <c r="I40" s="72">
        <f>SUM(B40:G40)</f>
        <v>0</v>
      </c>
    </row>
    <row r="41" spans="1:9" ht="12.75" hidden="1" customHeight="1" outlineLevel="1" x14ac:dyDescent="0.2">
      <c r="A41" s="37" t="str">
        <f>"   "&amp;Labels!B57</f>
        <v xml:space="preserve">   Sales Units B</v>
      </c>
      <c r="B41" s="71"/>
      <c r="C41" s="71"/>
      <c r="D41" s="71"/>
      <c r="E41" s="71"/>
      <c r="F41" s="71"/>
      <c r="G41" s="71"/>
      <c r="H41" s="72"/>
      <c r="I41" s="72"/>
    </row>
    <row r="42" spans="1:9" ht="12.75" hidden="1" customHeight="1" outlineLevel="1" x14ac:dyDescent="0.2">
      <c r="A42" s="74" t="str">
        <f>"      "&amp;Labels!B68</f>
        <v xml:space="preserve">      Labor</v>
      </c>
      <c r="B42" s="75">
        <f>'Activity Costs'!B43</f>
        <v>0</v>
      </c>
      <c r="C42" s="75">
        <f>'Activity Costs'!C43</f>
        <v>0</v>
      </c>
      <c r="D42" s="75">
        <f>'Activity Costs'!D43</f>
        <v>0</v>
      </c>
      <c r="E42" s="75">
        <f>'Activity Costs'!E43</f>
        <v>0</v>
      </c>
      <c r="F42" s="75">
        <f>'Activity Costs'!F43</f>
        <v>0</v>
      </c>
      <c r="G42" s="75">
        <f>'Activity Costs'!G43</f>
        <v>0</v>
      </c>
      <c r="H42" s="23">
        <f t="shared" ref="H42:H47" si="4">SUM(B42:G42)</f>
        <v>0</v>
      </c>
      <c r="I42" s="23">
        <f t="shared" ref="I42:I47" si="5">SUM(B42:G42)</f>
        <v>0</v>
      </c>
    </row>
    <row r="43" spans="1:9" ht="12.75" hidden="1" customHeight="1" outlineLevel="1" x14ac:dyDescent="0.2">
      <c r="A43" s="74" t="str">
        <f>"      "&amp;Labels!B69</f>
        <v xml:space="preserve">      Material</v>
      </c>
      <c r="B43" s="75">
        <f>'Activity Costs'!B44</f>
        <v>0</v>
      </c>
      <c r="C43" s="75">
        <f>'Activity Costs'!C44</f>
        <v>0</v>
      </c>
      <c r="D43" s="75">
        <f>'Activity Costs'!D44</f>
        <v>0</v>
      </c>
      <c r="E43" s="75">
        <f>'Activity Costs'!E44</f>
        <v>0</v>
      </c>
      <c r="F43" s="75">
        <f>'Activity Costs'!F44</f>
        <v>0</v>
      </c>
      <c r="G43" s="75">
        <f>'Activity Costs'!G44</f>
        <v>0</v>
      </c>
      <c r="H43" s="23">
        <f t="shared" si="4"/>
        <v>0</v>
      </c>
      <c r="I43" s="23">
        <f t="shared" si="5"/>
        <v>0</v>
      </c>
    </row>
    <row r="44" spans="1:9" ht="12.75" hidden="1" customHeight="1" outlineLevel="1" x14ac:dyDescent="0.2">
      <c r="A44" s="37" t="str">
        <f>"      "&amp;Labels!C67</f>
        <v xml:space="preserve">      Subtotal</v>
      </c>
      <c r="B44" s="71">
        <f t="shared" ref="B44:G44" si="6">SUM(B42:B43)</f>
        <v>0</v>
      </c>
      <c r="C44" s="71">
        <f t="shared" si="6"/>
        <v>0</v>
      </c>
      <c r="D44" s="71">
        <f t="shared" si="6"/>
        <v>0</v>
      </c>
      <c r="E44" s="71">
        <f t="shared" si="6"/>
        <v>0</v>
      </c>
      <c r="F44" s="71">
        <f t="shared" si="6"/>
        <v>0</v>
      </c>
      <c r="G44" s="71">
        <f t="shared" si="6"/>
        <v>0</v>
      </c>
      <c r="H44" s="72">
        <f t="shared" si="4"/>
        <v>0</v>
      </c>
      <c r="I44" s="72">
        <f t="shared" si="5"/>
        <v>0</v>
      </c>
    </row>
    <row r="45" spans="1:9" ht="12.75" hidden="1" customHeight="1" outlineLevel="1" x14ac:dyDescent="0.2">
      <c r="A45" s="80" t="str">
        <f>"   "&amp;Labels!C55</f>
        <v xml:space="preserve">   Total</v>
      </c>
      <c r="B45" s="81">
        <f t="shared" ref="B45:G45" si="7">SUM(B40,B44)</f>
        <v>0</v>
      </c>
      <c r="C45" s="81">
        <f t="shared" si="7"/>
        <v>0</v>
      </c>
      <c r="D45" s="81">
        <f t="shared" si="7"/>
        <v>0</v>
      </c>
      <c r="E45" s="81">
        <f t="shared" si="7"/>
        <v>0</v>
      </c>
      <c r="F45" s="81">
        <f t="shared" si="7"/>
        <v>0</v>
      </c>
      <c r="G45" s="81">
        <f t="shared" si="7"/>
        <v>0</v>
      </c>
      <c r="H45" s="23">
        <f t="shared" si="4"/>
        <v>0</v>
      </c>
      <c r="I45" s="23">
        <f t="shared" si="5"/>
        <v>0</v>
      </c>
    </row>
    <row r="46" spans="1:9" ht="12.75" hidden="1" customHeight="1" outlineLevel="1" x14ac:dyDescent="0.2">
      <c r="A46" s="74" t="str">
        <f>"      "&amp;Labels!B68</f>
        <v xml:space="preserve">      Labor</v>
      </c>
      <c r="B46" s="75">
        <f t="shared" ref="B46:G47" si="8">SUM(B38,B42)</f>
        <v>0</v>
      </c>
      <c r="C46" s="75">
        <f t="shared" si="8"/>
        <v>0</v>
      </c>
      <c r="D46" s="75">
        <f t="shared" si="8"/>
        <v>0</v>
      </c>
      <c r="E46" s="75">
        <f t="shared" si="8"/>
        <v>0</v>
      </c>
      <c r="F46" s="75">
        <f t="shared" si="8"/>
        <v>0</v>
      </c>
      <c r="G46" s="75">
        <f t="shared" si="8"/>
        <v>0</v>
      </c>
      <c r="H46" s="23">
        <f t="shared" si="4"/>
        <v>0</v>
      </c>
      <c r="I46" s="23">
        <f t="shared" si="5"/>
        <v>0</v>
      </c>
    </row>
    <row r="47" spans="1:9" ht="12.75" hidden="1" customHeight="1" outlineLevel="1" x14ac:dyDescent="0.2">
      <c r="A47" s="74" t="str">
        <f>"      "&amp;Labels!B69</f>
        <v xml:space="preserve">      Material</v>
      </c>
      <c r="B47" s="75">
        <f t="shared" si="8"/>
        <v>0</v>
      </c>
      <c r="C47" s="75">
        <f t="shared" si="8"/>
        <v>0</v>
      </c>
      <c r="D47" s="75">
        <f t="shared" si="8"/>
        <v>0</v>
      </c>
      <c r="E47" s="75">
        <f t="shared" si="8"/>
        <v>0</v>
      </c>
      <c r="F47" s="75">
        <f t="shared" si="8"/>
        <v>0</v>
      </c>
      <c r="G47" s="75">
        <f t="shared" si="8"/>
        <v>0</v>
      </c>
      <c r="H47" s="23">
        <f t="shared" si="4"/>
        <v>0</v>
      </c>
      <c r="I47" s="23">
        <f t="shared" si="5"/>
        <v>0</v>
      </c>
    </row>
    <row r="48" spans="1:9" ht="12.75" hidden="1" customHeight="1" outlineLevel="1" x14ac:dyDescent="0.2">
      <c r="A48" s="40" t="str">
        <f>"      "&amp;Labels!C67</f>
        <v xml:space="preserve">      Subtotal</v>
      </c>
      <c r="B48" s="82">
        <f t="shared" ref="B48:G48" si="9">SUM(B46:B47)</f>
        <v>0</v>
      </c>
      <c r="C48" s="82">
        <f t="shared" si="9"/>
        <v>0</v>
      </c>
      <c r="D48" s="82">
        <f t="shared" si="9"/>
        <v>0</v>
      </c>
      <c r="E48" s="82">
        <f t="shared" si="9"/>
        <v>0</v>
      </c>
      <c r="F48" s="82">
        <f t="shared" si="9"/>
        <v>0</v>
      </c>
      <c r="G48" s="82">
        <f t="shared" si="9"/>
        <v>0</v>
      </c>
      <c r="H48" s="83">
        <f>SUM(B45:G45)</f>
        <v>0</v>
      </c>
      <c r="I48" s="83">
        <f>SUM(B45:G45)</f>
        <v>0</v>
      </c>
    </row>
    <row r="49" spans="1:9" ht="12.75" hidden="1" customHeight="1" outlineLevel="1" x14ac:dyDescent="0.2"/>
    <row r="50" spans="1:9" ht="12.75" hidden="1" customHeight="1" outlineLevel="1" collapsed="1" x14ac:dyDescent="0.2"/>
    <row r="51" spans="1:9" ht="12.75" customHeight="1" collapsed="1" x14ac:dyDescent="0.2"/>
    <row r="52" spans="1:9" ht="12.75" customHeight="1" collapsed="1" x14ac:dyDescent="0.2">
      <c r="A52" s="192" t="str">
        <f>"Actual Expenses and Variance from Budget"</f>
        <v>Actual Expenses and Variance from Budget</v>
      </c>
      <c r="B52" s="192"/>
    </row>
    <row r="53" spans="1:9" ht="12.75" hidden="1" customHeight="1" outlineLevel="1" x14ac:dyDescent="0.2">
      <c r="A53" s="1" t="str">
        <f>" "</f>
        <v xml:space="preserve"> </v>
      </c>
    </row>
    <row r="54" spans="1:9" ht="12.75" hidden="1" customHeight="1" outlineLevel="1" x14ac:dyDescent="0.2">
      <c r="A54" s="3" t="str">
        <f>"Actual"</f>
        <v>Actual</v>
      </c>
    </row>
    <row r="55" spans="1:9" ht="12.75" hidden="1" customHeight="1" outlineLevel="1" x14ac:dyDescent="0.2">
      <c r="A55" s="3" t="str">
        <f>" "</f>
        <v xml:space="preserve"> </v>
      </c>
    </row>
    <row r="56" spans="1:9" ht="12.75" hidden="1" customHeight="1" outlineLevel="1" x14ac:dyDescent="0.2">
      <c r="B56" s="11" t="str">
        <f>'(FnCalls 1)'!F12</f>
        <v>Jul 2010</v>
      </c>
      <c r="C56" s="12" t="str">
        <f>'(FnCalls 1)'!F13</f>
        <v>Aug 2010</v>
      </c>
      <c r="D56" s="12" t="str">
        <f>'(FnCalls 1)'!F14</f>
        <v>Sep 2010</v>
      </c>
      <c r="E56" s="12" t="str">
        <f>'(FnCalls 1)'!F15</f>
        <v>Oct 2010</v>
      </c>
      <c r="F56" s="12" t="str">
        <f>'(FnCalls 1)'!F16</f>
        <v>Nov 2010</v>
      </c>
      <c r="G56" s="12" t="str">
        <f>'(FnCalls 1)'!F17</f>
        <v>Dec 2010</v>
      </c>
      <c r="H56" s="13" t="str">
        <f>'(FnCalls 1)'!H6</f>
        <v>2010</v>
      </c>
      <c r="I56" s="13" t="s">
        <v>378</v>
      </c>
    </row>
    <row r="57" spans="1:9" ht="12.75" hidden="1" customHeight="1" outlineLevel="1" x14ac:dyDescent="0.2">
      <c r="A57" s="7" t="str">
        <f>Labels!B21</f>
        <v>Actual Expense</v>
      </c>
      <c r="B57" s="70"/>
      <c r="C57" s="70"/>
      <c r="D57" s="70"/>
      <c r="E57" s="70"/>
      <c r="F57" s="70"/>
      <c r="G57" s="70"/>
      <c r="H57" s="18"/>
      <c r="I57" s="18"/>
    </row>
    <row r="58" spans="1:9" ht="12.75" hidden="1" customHeight="1" outlineLevel="1" x14ac:dyDescent="0.2">
      <c r="A58" s="37" t="str">
        <f>"   "&amp;Labels!B68</f>
        <v xml:space="preserve">   Labor</v>
      </c>
      <c r="B58" s="71">
        <f>'Actual vs Budget'!B63</f>
        <v>0</v>
      </c>
      <c r="C58" s="71">
        <f>'Actual vs Budget'!C63</f>
        <v>0</v>
      </c>
      <c r="D58" s="71">
        <f>'Actual vs Budget'!D63</f>
        <v>0</v>
      </c>
      <c r="E58" s="71">
        <f>'Actual vs Budget'!E63</f>
        <v>0</v>
      </c>
      <c r="F58" s="71">
        <f>'Actual vs Budget'!F63</f>
        <v>0</v>
      </c>
      <c r="G58" s="71">
        <f>'Actual vs Budget'!G63</f>
        <v>0</v>
      </c>
      <c r="H58" s="72">
        <f>SUM(B58:G58)</f>
        <v>0</v>
      </c>
      <c r="I58" s="72">
        <f>SUM(B58:G58)</f>
        <v>0</v>
      </c>
    </row>
    <row r="59" spans="1:9" ht="12.75" hidden="1" customHeight="1" outlineLevel="1" x14ac:dyDescent="0.2">
      <c r="A59" s="37" t="str">
        <f>"   "&amp;Labels!B69</f>
        <v xml:space="preserve">   Material</v>
      </c>
      <c r="B59" s="71">
        <f>'Actual vs Budget'!B64</f>
        <v>0</v>
      </c>
      <c r="C59" s="71">
        <f>'Actual vs Budget'!C64</f>
        <v>0</v>
      </c>
      <c r="D59" s="71">
        <f>'Actual vs Budget'!D64</f>
        <v>0</v>
      </c>
      <c r="E59" s="71">
        <f>'Actual vs Budget'!E64</f>
        <v>0</v>
      </c>
      <c r="F59" s="71">
        <f>'Actual vs Budget'!F64</f>
        <v>0</v>
      </c>
      <c r="G59" s="71">
        <f>'Actual vs Budget'!G64</f>
        <v>0</v>
      </c>
      <c r="H59" s="72">
        <f>SUM(B59:G59)</f>
        <v>0</v>
      </c>
      <c r="I59" s="72">
        <f>SUM(B59:G59)</f>
        <v>0</v>
      </c>
    </row>
    <row r="60" spans="1:9" ht="12.75" hidden="1" customHeight="1" outlineLevel="1" x14ac:dyDescent="0.2">
      <c r="A60" s="9" t="str">
        <f>"   "&amp;Labels!C67</f>
        <v xml:space="preserve">   Subtotal</v>
      </c>
      <c r="B60" s="73">
        <f t="shared" ref="B60:G60" si="10">SUM(B58:B59)</f>
        <v>0</v>
      </c>
      <c r="C60" s="73">
        <f t="shared" si="10"/>
        <v>0</v>
      </c>
      <c r="D60" s="73">
        <f t="shared" si="10"/>
        <v>0</v>
      </c>
      <c r="E60" s="73">
        <f t="shared" si="10"/>
        <v>0</v>
      </c>
      <c r="F60" s="73">
        <f t="shared" si="10"/>
        <v>0</v>
      </c>
      <c r="G60" s="73">
        <f t="shared" si="10"/>
        <v>0</v>
      </c>
      <c r="H60" s="28">
        <f>SUM(B60:G60)</f>
        <v>0</v>
      </c>
      <c r="I60" s="28">
        <f>SUM(B60:G60)</f>
        <v>0</v>
      </c>
    </row>
    <row r="61" spans="1:9" ht="12.75" hidden="1" customHeight="1" outlineLevel="1" x14ac:dyDescent="0.2"/>
    <row r="62" spans="1:9" ht="12.75" hidden="1" customHeight="1" outlineLevel="1" x14ac:dyDescent="0.2">
      <c r="A62" s="3" t="str">
        <f>"Variance"</f>
        <v>Variance</v>
      </c>
    </row>
    <row r="63" spans="1:9" ht="12.75" hidden="1" customHeight="1" outlineLevel="1" x14ac:dyDescent="0.2">
      <c r="A63" s="3" t="str">
        <f>" "</f>
        <v xml:space="preserve"> </v>
      </c>
    </row>
    <row r="64" spans="1:9" ht="12.75" hidden="1" customHeight="1" outlineLevel="1" x14ac:dyDescent="0.2">
      <c r="B64" s="11" t="str">
        <f>'(FnCalls 1)'!F12</f>
        <v>Jul 2010</v>
      </c>
      <c r="C64" s="12" t="str">
        <f>'(FnCalls 1)'!F13</f>
        <v>Aug 2010</v>
      </c>
      <c r="D64" s="12" t="str">
        <f>'(FnCalls 1)'!F14</f>
        <v>Sep 2010</v>
      </c>
      <c r="E64" s="12" t="str">
        <f>'(FnCalls 1)'!F15</f>
        <v>Oct 2010</v>
      </c>
      <c r="F64" s="12" t="str">
        <f>'(FnCalls 1)'!F16</f>
        <v>Nov 2010</v>
      </c>
      <c r="G64" s="12" t="str">
        <f>'(FnCalls 1)'!F17</f>
        <v>Dec 2010</v>
      </c>
      <c r="H64" s="13" t="str">
        <f>'(FnCalls 1)'!H6</f>
        <v>2010</v>
      </c>
      <c r="I64" s="13" t="s">
        <v>378</v>
      </c>
    </row>
    <row r="65" spans="1:9" ht="12.75" hidden="1" customHeight="1" outlineLevel="1" x14ac:dyDescent="0.2">
      <c r="A65" s="7" t="str">
        <f>Labels!B32</f>
        <v>Variance - Expense</v>
      </c>
      <c r="B65" s="102"/>
      <c r="C65" s="102"/>
      <c r="D65" s="102"/>
      <c r="E65" s="102"/>
      <c r="F65" s="102"/>
      <c r="G65" s="102"/>
      <c r="H65" s="103"/>
      <c r="I65" s="103"/>
    </row>
    <row r="66" spans="1:9" ht="12.75" hidden="1" customHeight="1" outlineLevel="1" x14ac:dyDescent="0.2">
      <c r="A66" s="37" t="str">
        <f>"   "&amp;Labels!B68</f>
        <v xml:space="preserve">   Labor</v>
      </c>
      <c r="B66" s="104">
        <f>'Actual vs Budget'!B76</f>
        <v>0</v>
      </c>
      <c r="C66" s="104">
        <f>'Actual vs Budget'!C76</f>
        <v>0</v>
      </c>
      <c r="D66" s="104">
        <f>'Actual vs Budget'!D76</f>
        <v>0</v>
      </c>
      <c r="E66" s="104">
        <f>'Actual vs Budget'!E76</f>
        <v>0</v>
      </c>
      <c r="F66" s="104">
        <f>'Actual vs Budget'!F76</f>
        <v>0</v>
      </c>
      <c r="G66" s="104">
        <f>'Actual vs Budget'!G76</f>
        <v>0</v>
      </c>
      <c r="H66" s="105">
        <f>SUM(B66:G66)</f>
        <v>0</v>
      </c>
      <c r="I66" s="105">
        <f>SUM(B66:G66)</f>
        <v>0</v>
      </c>
    </row>
    <row r="67" spans="1:9" ht="12.75" hidden="1" customHeight="1" outlineLevel="1" x14ac:dyDescent="0.2">
      <c r="A67" s="37" t="str">
        <f>"   "&amp;Labels!B69</f>
        <v xml:space="preserve">   Material</v>
      </c>
      <c r="B67" s="104">
        <f>'Actual vs Budget'!B77</f>
        <v>0</v>
      </c>
      <c r="C67" s="104">
        <f>'Actual vs Budget'!C77</f>
        <v>0</v>
      </c>
      <c r="D67" s="104">
        <f>'Actual vs Budget'!D77</f>
        <v>0</v>
      </c>
      <c r="E67" s="104">
        <f>'Actual vs Budget'!E77</f>
        <v>0</v>
      </c>
      <c r="F67" s="104">
        <f>'Actual vs Budget'!F77</f>
        <v>0</v>
      </c>
      <c r="G67" s="104">
        <f>'Actual vs Budget'!G77</f>
        <v>0</v>
      </c>
      <c r="H67" s="105">
        <f>SUM(B67:G67)</f>
        <v>0</v>
      </c>
      <c r="I67" s="105">
        <f>SUM(B67:G67)</f>
        <v>0</v>
      </c>
    </row>
    <row r="68" spans="1:9" ht="12.75" hidden="1" customHeight="1" outlineLevel="1" x14ac:dyDescent="0.2">
      <c r="A68" s="80" t="str">
        <f>"   "&amp;Labels!C67</f>
        <v xml:space="preserve">   Subtotal</v>
      </c>
      <c r="B68" s="106">
        <f t="shared" ref="B68:G68" si="11">SUM(B66:B67)</f>
        <v>0</v>
      </c>
      <c r="C68" s="106">
        <f t="shared" si="11"/>
        <v>0</v>
      </c>
      <c r="D68" s="106">
        <f t="shared" si="11"/>
        <v>0</v>
      </c>
      <c r="E68" s="106">
        <f t="shared" si="11"/>
        <v>0</v>
      </c>
      <c r="F68" s="106">
        <f t="shared" si="11"/>
        <v>0</v>
      </c>
      <c r="G68" s="106">
        <f t="shared" si="11"/>
        <v>0</v>
      </c>
      <c r="H68" s="107">
        <f>SUM(B68:G68)</f>
        <v>0</v>
      </c>
      <c r="I68" s="107">
        <f>SUM(B68:G68)</f>
        <v>0</v>
      </c>
    </row>
    <row r="69" spans="1:9" ht="12.75" hidden="1" customHeight="1" outlineLevel="1" x14ac:dyDescent="0.2">
      <c r="A69" s="5"/>
      <c r="B69" s="108"/>
      <c r="C69" s="108"/>
      <c r="D69" s="108"/>
      <c r="E69" s="108"/>
      <c r="F69" s="108"/>
      <c r="G69" s="108"/>
      <c r="H69" s="5"/>
      <c r="I69" s="5"/>
    </row>
    <row r="70" spans="1:9" ht="12.75" hidden="1" customHeight="1" outlineLevel="1" x14ac:dyDescent="0.2">
      <c r="A70" s="80" t="str">
        <f>Labels!B31</f>
        <v>Expense Variance %</v>
      </c>
      <c r="B70" s="109"/>
      <c r="C70" s="109"/>
      <c r="D70" s="109"/>
      <c r="E70" s="109"/>
      <c r="F70" s="109"/>
      <c r="G70" s="109"/>
      <c r="H70" s="110"/>
      <c r="I70" s="110"/>
    </row>
    <row r="71" spans="1:9" ht="12.75" hidden="1" customHeight="1" outlineLevel="1" x14ac:dyDescent="0.2">
      <c r="A71" s="37" t="str">
        <f>"   "&amp;Labels!B68</f>
        <v xml:space="preserve">   Labor</v>
      </c>
      <c r="B71" s="111" t="e">
        <f>'Actual vs Budget'!B87</f>
        <v>#DIV/0!</v>
      </c>
      <c r="C71" s="111" t="e">
        <f>'Actual vs Budget'!C87</f>
        <v>#DIV/0!</v>
      </c>
      <c r="D71" s="111" t="e">
        <f>'Actual vs Budget'!D87</f>
        <v>#DIV/0!</v>
      </c>
      <c r="E71" s="111" t="e">
        <f>'Actual vs Budget'!E87</f>
        <v>#DIV/0!</v>
      </c>
      <c r="F71" s="111" t="e">
        <f>'Actual vs Budget'!F87</f>
        <v>#DIV/0!</v>
      </c>
      <c r="G71" s="111" t="e">
        <f>'Actual vs Budget'!G87</f>
        <v>#DIV/0!</v>
      </c>
      <c r="H71" s="112" t="e">
        <f>SUM(B66:G66)/SUM(E11:J11)</f>
        <v>#DIV/0!</v>
      </c>
      <c r="I71" s="112" t="e">
        <f>SUM(B66:G66)/SUM(E11:J11)</f>
        <v>#DIV/0!</v>
      </c>
    </row>
    <row r="72" spans="1:9" ht="12.75" hidden="1" customHeight="1" outlineLevel="1" x14ac:dyDescent="0.2">
      <c r="A72" s="37" t="str">
        <f>"   "&amp;Labels!B69</f>
        <v xml:space="preserve">   Material</v>
      </c>
      <c r="B72" s="111" t="e">
        <f>'Actual vs Budget'!B88</f>
        <v>#DIV/0!</v>
      </c>
      <c r="C72" s="111" t="e">
        <f>'Actual vs Budget'!C88</f>
        <v>#DIV/0!</v>
      </c>
      <c r="D72" s="111" t="e">
        <f>'Actual vs Budget'!D88</f>
        <v>#DIV/0!</v>
      </c>
      <c r="E72" s="111" t="e">
        <f>'Actual vs Budget'!E88</f>
        <v>#DIV/0!</v>
      </c>
      <c r="F72" s="111" t="e">
        <f>'Actual vs Budget'!F88</f>
        <v>#DIV/0!</v>
      </c>
      <c r="G72" s="111" t="e">
        <f>'Actual vs Budget'!G88</f>
        <v>#DIV/0!</v>
      </c>
      <c r="H72" s="112" t="e">
        <f>SUM(B67:G67)/SUM(E12:J12)</f>
        <v>#DIV/0!</v>
      </c>
      <c r="I72" s="112" t="e">
        <f>SUM(B67:G67)/SUM(E12:J12)</f>
        <v>#DIV/0!</v>
      </c>
    </row>
    <row r="73" spans="1:9" ht="12.75" hidden="1" customHeight="1" outlineLevel="1" x14ac:dyDescent="0.2">
      <c r="A73" s="9" t="str">
        <f>"   "&amp;Labels!C67</f>
        <v xml:space="preserve">   Subtotal</v>
      </c>
      <c r="B73" s="113" t="e">
        <f t="shared" ref="B73:G73" si="12">B68/E13</f>
        <v>#DIV/0!</v>
      </c>
      <c r="C73" s="113" t="e">
        <f t="shared" si="12"/>
        <v>#DIV/0!</v>
      </c>
      <c r="D73" s="113" t="e">
        <f t="shared" si="12"/>
        <v>#DIV/0!</v>
      </c>
      <c r="E73" s="113" t="e">
        <f t="shared" si="12"/>
        <v>#DIV/0!</v>
      </c>
      <c r="F73" s="113" t="e">
        <f t="shared" si="12"/>
        <v>#DIV/0!</v>
      </c>
      <c r="G73" s="113" t="e">
        <f t="shared" si="12"/>
        <v>#DIV/0!</v>
      </c>
      <c r="H73" s="114" t="e">
        <f>SUM(B68:G68)/SUM(E13:J13)</f>
        <v>#DIV/0!</v>
      </c>
      <c r="I73" s="114" t="e">
        <f>SUM(B68:G68)/SUM(E13:J13)</f>
        <v>#DIV/0!</v>
      </c>
    </row>
    <row r="74" spans="1:9" ht="12.75" hidden="1" customHeight="1" outlineLevel="1" x14ac:dyDescent="0.2"/>
    <row r="75" spans="1:9" ht="12.75" hidden="1" customHeight="1" outlineLevel="1" collapsed="1" x14ac:dyDescent="0.2"/>
    <row r="76" spans="1:9" ht="12.75" customHeight="1" collapsed="1" x14ac:dyDescent="0.2"/>
  </sheetData>
  <mergeCells count="6">
    <mergeCell ref="A52:B52"/>
    <mergeCell ref="A1:D1"/>
    <mergeCell ref="A2:D2"/>
    <mergeCell ref="A3:D3"/>
    <mergeCell ref="A4:D4"/>
    <mergeCell ref="A33:F33"/>
  </mergeCells>
  <pageMargins left="0.25" right="0.25" top="0.5" bottom="0.5" header="0.5" footer="0.5"/>
  <pageSetup paperSize="9" fitToHeight="32767" orientation="landscape" horizontalDpi="300" verticalDpi="300"/>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A76D953-99D9-476E-9AB8-84E0648C6C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Intro</vt:lpstr>
      <vt:lpstr>Inputs</vt:lpstr>
      <vt:lpstr>History</vt:lpstr>
      <vt:lpstr>Activity Costs</vt:lpstr>
      <vt:lpstr>Budget</vt:lpstr>
      <vt:lpstr>Budget by Time</vt:lpstr>
      <vt:lpstr>Actual vs Budget</vt:lpstr>
      <vt:lpstr>Cost Center 1</vt:lpstr>
      <vt:lpstr>Cost Center 2</vt:lpstr>
      <vt:lpstr>Formulas</vt:lpstr>
      <vt:lpstr>(Compute)</vt:lpstr>
      <vt:lpstr>(FnCalls 1)</vt:lpstr>
      <vt:lpstr>(Tables)</vt:lpstr>
      <vt:lpstr>Labels</vt:lpstr>
      <vt:lpstr>(Ranges)</vt:lpstr>
      <vt:lpstr>(Import)</vt:lpstr>
      <vt:lpstr>Model_Start_Date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Marchand</dc:creator>
  <cp:lastModifiedBy>Sophie Marchand</cp:lastModifiedBy>
  <dcterms:created xsi:type="dcterms:W3CDTF">2012-10-05T15:28:03Z</dcterms:created>
  <dcterms:modified xsi:type="dcterms:W3CDTF">2012-10-05T15:28:04Z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TC018655439991</vt:lpwstr>
  </property>
</Properties>
</file>